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Barber Shop\"/>
    </mc:Choice>
  </mc:AlternateContent>
  <xr:revisionPtr revIDLastSave="0" documentId="13_ncr:1_{FE66846F-176B-4EE6-9AB3-B62F31406B1D}" xr6:coauthVersionLast="47" xr6:coauthVersionMax="47" xr10:uidLastSave="{00000000-0000-0000-0000-000000000000}"/>
  <bookViews>
    <workbookView xWindow="-1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Revenue Overview" sheetId="9" r:id="rId3"/>
    <sheet name="Use of Funds" sheetId="6" r:id="rId4"/>
    <sheet name="Profit and Loss Statement" sheetId="2" r:id="rId5"/>
    <sheet name="Cash Flow Analysis" sheetId="3" r:id="rId6"/>
    <sheet name="Balance Sheet" sheetId="4" r:id="rId7"/>
    <sheet name="Expanded Profit and Loss" sheetId="11" r:id="rId8"/>
    <sheet name=" Expanded Cash Flow Analysis" sheetId="12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C33" i="23"/>
  <c r="E20" i="23"/>
  <c r="D20" i="23"/>
  <c r="E21" i="23"/>
  <c r="D21" i="23"/>
  <c r="E22" i="23"/>
  <c r="D22" i="23"/>
  <c r="E23" i="23"/>
  <c r="D23" i="23"/>
  <c r="F19" i="2" s="1"/>
  <c r="G10" i="7"/>
  <c r="G22" i="7" s="1"/>
  <c r="J9" i="9"/>
  <c r="J10" i="9"/>
  <c r="J11" i="9"/>
  <c r="J12" i="9"/>
  <c r="J13" i="9"/>
  <c r="J14" i="9"/>
  <c r="J15" i="9"/>
  <c r="F9" i="9"/>
  <c r="F10" i="9"/>
  <c r="F11" i="9"/>
  <c r="F12" i="9"/>
  <c r="F13" i="9"/>
  <c r="F14" i="9"/>
  <c r="F15" i="9"/>
  <c r="E7" i="9"/>
  <c r="J7" i="9" s="1"/>
  <c r="E8" i="9"/>
  <c r="J8" i="9" s="1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G13" i="7"/>
  <c r="G14" i="7"/>
  <c r="G15" i="7"/>
  <c r="G27" i="7" s="1"/>
  <c r="G11" i="7"/>
  <c r="L32" i="7"/>
  <c r="L31" i="7"/>
  <c r="E9" i="4"/>
  <c r="F9" i="4" s="1"/>
  <c r="G9" i="4" s="1"/>
  <c r="F19" i="3"/>
  <c r="G19" i="3"/>
  <c r="E19" i="3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B28" i="7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D58" i="7" s="1"/>
  <c r="E58" i="7" s="1"/>
  <c r="B59" i="7"/>
  <c r="B60" i="7"/>
  <c r="B61" i="7"/>
  <c r="B62" i="7"/>
  <c r="B63" i="7"/>
  <c r="B64" i="7"/>
  <c r="B65" i="7"/>
  <c r="B66" i="7"/>
  <c r="B67" i="7"/>
  <c r="B58" i="7"/>
  <c r="G26" i="7"/>
  <c r="D87" i="12"/>
  <c r="H87" i="12"/>
  <c r="D88" i="12"/>
  <c r="H88" i="12"/>
  <c r="E23" i="6"/>
  <c r="D61" i="12"/>
  <c r="H62" i="12"/>
  <c r="D62" i="12" s="1"/>
  <c r="H61" i="12"/>
  <c r="I36" i="12"/>
  <c r="G36" i="12" s="1"/>
  <c r="G37" i="12" s="1"/>
  <c r="F30" i="12"/>
  <c r="G30" i="12" s="1"/>
  <c r="H30" i="12" s="1"/>
  <c r="E5" i="12"/>
  <c r="F5" i="12" s="1"/>
  <c r="G5" i="12" s="1"/>
  <c r="H5" i="12" s="1"/>
  <c r="I5" i="12" s="1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B25" i="7"/>
  <c r="B26" i="7"/>
  <c r="B27" i="7"/>
  <c r="B24" i="7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G8" i="7"/>
  <c r="G20" i="7" s="1"/>
  <c r="G9" i="7"/>
  <c r="L34" i="7" s="1"/>
  <c r="G6" i="7"/>
  <c r="H8" i="14" l="1"/>
  <c r="G8" i="14"/>
  <c r="D33" i="23"/>
  <c r="D52" i="23" s="1"/>
  <c r="H36" i="12"/>
  <c r="H37" i="12" s="1"/>
  <c r="E36" i="12"/>
  <c r="E37" i="12" s="1"/>
  <c r="D53" i="23"/>
  <c r="E53" i="23"/>
  <c r="L35" i="7"/>
  <c r="D51" i="23"/>
  <c r="D56" i="23"/>
  <c r="D57" i="23"/>
  <c r="D59" i="23"/>
  <c r="C52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4" i="23"/>
  <c r="M55" i="23"/>
  <c r="M56" i="23"/>
  <c r="M57" i="23"/>
  <c r="M58" i="23"/>
  <c r="M59" i="23"/>
  <c r="M60" i="23"/>
  <c r="C42" i="23"/>
  <c r="C6" i="11" s="1"/>
  <c r="E51" i="23"/>
  <c r="L33" i="7"/>
  <c r="G19" i="2"/>
  <c r="E42" i="23"/>
  <c r="F32" i="23"/>
  <c r="F33" i="23" s="1"/>
  <c r="I11" i="12"/>
  <c r="I12" i="12" s="1"/>
  <c r="F11" i="12"/>
  <c r="F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D10" i="12"/>
  <c r="G8" i="10"/>
  <c r="H8" i="10" s="1"/>
  <c r="G60" i="7"/>
  <c r="G21" i="7"/>
  <c r="I9" i="7"/>
  <c r="G7" i="10"/>
  <c r="I34" i="12"/>
  <c r="G11" i="12"/>
  <c r="G12" i="12" s="1"/>
  <c r="F36" i="12"/>
  <c r="F37" i="12" s="1"/>
  <c r="G19" i="7"/>
  <c r="D11" i="12"/>
  <c r="E11" i="12"/>
  <c r="E12" i="12" s="1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11" i="12"/>
  <c r="H12" i="12" s="1"/>
  <c r="H63" i="12"/>
  <c r="J9" i="7"/>
  <c r="D14" i="8"/>
  <c r="D113" i="11"/>
  <c r="C113" i="11"/>
  <c r="E113" i="11"/>
  <c r="F113" i="11"/>
  <c r="G83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G19" i="11" l="1"/>
  <c r="F52" i="23"/>
  <c r="C61" i="23"/>
  <c r="C7" i="11" s="1"/>
  <c r="E61" i="23"/>
  <c r="E7" i="11" s="1"/>
  <c r="C42" i="11"/>
  <c r="F26" i="9"/>
  <c r="F42" i="11"/>
  <c r="D61" i="23"/>
  <c r="D7" i="11" s="1"/>
  <c r="F28" i="9"/>
  <c r="F25" i="9"/>
  <c r="F29" i="9"/>
  <c r="D42" i="11"/>
  <c r="F30" i="9"/>
  <c r="F27" i="9"/>
  <c r="F24" i="9"/>
  <c r="D42" i="23"/>
  <c r="F51" i="23"/>
  <c r="E6" i="11"/>
  <c r="G47" i="11"/>
  <c r="D19" i="11"/>
  <c r="H19" i="11"/>
  <c r="G14" i="11"/>
  <c r="I14" i="11"/>
  <c r="C19" i="11"/>
  <c r="F14" i="11"/>
  <c r="E14" i="11"/>
  <c r="H14" i="11"/>
  <c r="C14" i="11"/>
  <c r="G32" i="23"/>
  <c r="G33" i="23" s="1"/>
  <c r="D47" i="11"/>
  <c r="E42" i="11"/>
  <c r="G42" i="11"/>
  <c r="E23" i="9"/>
  <c r="E24" i="9"/>
  <c r="E22" i="9"/>
  <c r="F19" i="11"/>
  <c r="F47" i="11"/>
  <c r="C47" i="11"/>
  <c r="I19" i="11"/>
  <c r="E19" i="11"/>
  <c r="I16" i="7"/>
  <c r="F17" i="2" s="1"/>
  <c r="H16" i="7"/>
  <c r="D12" i="12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H19" i="12"/>
  <c r="I19" i="12"/>
  <c r="H44" i="12"/>
  <c r="D44" i="12"/>
  <c r="J19" i="12"/>
  <c r="E44" i="12"/>
  <c r="E19" i="12"/>
  <c r="D19" i="12"/>
  <c r="F19" i="12"/>
  <c r="F44" i="12"/>
  <c r="G19" i="12"/>
  <c r="J7" i="7"/>
  <c r="H9" i="10"/>
  <c r="C26" i="11"/>
  <c r="C14" i="8"/>
  <c r="F83" i="11"/>
  <c r="C83" i="11"/>
  <c r="D83" i="11"/>
  <c r="E83" i="11"/>
  <c r="G75" i="11"/>
  <c r="B15" i="8"/>
  <c r="A16" i="8"/>
  <c r="C66" i="23" l="1"/>
  <c r="G53" i="23"/>
  <c r="F53" i="23"/>
  <c r="F61" i="23" s="1"/>
  <c r="F7" i="11" s="1"/>
  <c r="G51" i="23"/>
  <c r="E66" i="23"/>
  <c r="F42" i="23"/>
  <c r="F6" i="11" s="1"/>
  <c r="D6" i="11"/>
  <c r="D66" i="23"/>
  <c r="H32" i="23"/>
  <c r="H33" i="23" s="1"/>
  <c r="E17" i="2"/>
  <c r="D75" i="11"/>
  <c r="F75" i="11"/>
  <c r="E75" i="11"/>
  <c r="J16" i="7"/>
  <c r="E8" i="4"/>
  <c r="I45" i="12"/>
  <c r="D20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D18" i="12"/>
  <c r="E14" i="8"/>
  <c r="D15" i="8" s="1"/>
  <c r="C15" i="8" s="1"/>
  <c r="E18" i="12" s="1"/>
  <c r="E22" i="12" s="1"/>
  <c r="F13" i="2"/>
  <c r="F20" i="2" s="1"/>
  <c r="G73" i="11"/>
  <c r="C75" i="11"/>
  <c r="G70" i="11"/>
  <c r="C8" i="11"/>
  <c r="B16" i="8"/>
  <c r="A17" i="8"/>
  <c r="H53" i="23" l="1"/>
  <c r="F66" i="23"/>
  <c r="G42" i="23"/>
  <c r="G52" i="23"/>
  <c r="H52" i="23"/>
  <c r="H51" i="23"/>
  <c r="M34" i="7"/>
  <c r="M33" i="7"/>
  <c r="M35" i="7"/>
  <c r="M31" i="7"/>
  <c r="M32" i="7"/>
  <c r="I32" i="23"/>
  <c r="I33" i="23" s="1"/>
  <c r="H45" i="11"/>
  <c r="G17" i="2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2" i="12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53" i="23" l="1"/>
  <c r="I51" i="23"/>
  <c r="H42" i="23"/>
  <c r="H6" i="11" s="1"/>
  <c r="H61" i="23"/>
  <c r="H7" i="11" s="1"/>
  <c r="G61" i="23"/>
  <c r="G7" i="11" s="1"/>
  <c r="G6" i="11"/>
  <c r="J32" i="23"/>
  <c r="J33" i="23" s="1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16" i="8" s="1"/>
  <c r="D17" i="8" s="1"/>
  <c r="E26" i="11"/>
  <c r="A19" i="8"/>
  <c r="B18" i="8"/>
  <c r="J52" i="23" l="1"/>
  <c r="J53" i="23"/>
  <c r="G66" i="23"/>
  <c r="H66" i="23"/>
  <c r="J51" i="23"/>
  <c r="I42" i="23"/>
  <c r="I52" i="23"/>
  <c r="K32" i="23"/>
  <c r="K33" i="23" s="1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F18" i="12"/>
  <c r="F22" i="12" s="1"/>
  <c r="E10" i="11"/>
  <c r="C17" i="8"/>
  <c r="F26" i="11"/>
  <c r="A20" i="8"/>
  <c r="B19" i="8"/>
  <c r="J42" i="23" l="1"/>
  <c r="C34" i="11" s="1"/>
  <c r="I61" i="23"/>
  <c r="I7" i="11" s="1"/>
  <c r="K52" i="23"/>
  <c r="K51" i="23"/>
  <c r="I6" i="11"/>
  <c r="J61" i="23"/>
  <c r="C35" i="11" s="1"/>
  <c r="L32" i="23"/>
  <c r="L33" i="23" s="1"/>
  <c r="H10" i="11"/>
  <c r="G10" i="11"/>
  <c r="G8" i="11"/>
  <c r="E17" i="8"/>
  <c r="D18" i="8" s="1"/>
  <c r="G18" i="12"/>
  <c r="G22" i="12" s="1"/>
  <c r="A21" i="8"/>
  <c r="B20" i="8"/>
  <c r="K53" i="23" l="1"/>
  <c r="K61" i="23" s="1"/>
  <c r="D35" i="11" s="1"/>
  <c r="L53" i="23"/>
  <c r="L51" i="23"/>
  <c r="L52" i="23"/>
  <c r="J66" i="23"/>
  <c r="K42" i="23"/>
  <c r="D34" i="11" s="1"/>
  <c r="I66" i="23"/>
  <c r="M32" i="23"/>
  <c r="M33" i="23" s="1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M53" i="23" l="1"/>
  <c r="L61" i="23"/>
  <c r="E35" i="11" s="1"/>
  <c r="L42" i="23"/>
  <c r="E34" i="11" s="1"/>
  <c r="K66" i="23"/>
  <c r="M52" i="23"/>
  <c r="M51" i="23"/>
  <c r="N32" i="23"/>
  <c r="N33" i="23" s="1"/>
  <c r="C38" i="11"/>
  <c r="I8" i="11"/>
  <c r="I10" i="11"/>
  <c r="E18" i="8"/>
  <c r="D19" i="8" s="1"/>
  <c r="H26" i="11" s="1"/>
  <c r="A23" i="8"/>
  <c r="B22" i="8"/>
  <c r="N51" i="23" l="1"/>
  <c r="F21" i="9" s="1"/>
  <c r="M42" i="23"/>
  <c r="F34" i="11" s="1"/>
  <c r="L66" i="23"/>
  <c r="M61" i="23"/>
  <c r="F35" i="11" s="1"/>
  <c r="F6" i="9"/>
  <c r="G30" i="9"/>
  <c r="G15" i="9"/>
  <c r="G27" i="9"/>
  <c r="G12" i="9"/>
  <c r="C36" i="11"/>
  <c r="C19" i="8"/>
  <c r="I18" i="12" s="1"/>
  <c r="I22" i="12" s="1"/>
  <c r="A24" i="8"/>
  <c r="B23" i="8"/>
  <c r="N53" i="23" l="1"/>
  <c r="F23" i="9" s="1"/>
  <c r="G23" i="9" s="1"/>
  <c r="H23" i="9" s="1"/>
  <c r="F8" i="9"/>
  <c r="G8" i="9" s="1"/>
  <c r="H8" i="9" s="1"/>
  <c r="M66" i="23"/>
  <c r="F7" i="9"/>
  <c r="N52" i="23"/>
  <c r="N42" i="23"/>
  <c r="G6" i="9"/>
  <c r="G21" i="9"/>
  <c r="E38" i="11"/>
  <c r="G13" i="9"/>
  <c r="H12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F6" i="2" l="1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E16" i="2"/>
  <c r="H44" i="11" s="1"/>
  <c r="E18" i="2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F16" i="2" l="1"/>
  <c r="G72" i="11" s="1"/>
  <c r="C72" i="11" s="1"/>
  <c r="F18" i="2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G18" i="2" l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G16" i="2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E21" i="3" s="1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G84" i="11"/>
  <c r="C38" i="8"/>
  <c r="B64" i="8"/>
  <c r="A65" i="8"/>
  <c r="F21" i="3" l="1"/>
  <c r="F28" i="3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114" i="11"/>
  <c r="B94" i="8"/>
  <c r="A95" i="8"/>
  <c r="G21" i="3" l="1"/>
  <c r="H99" i="12" s="1"/>
  <c r="G99" i="12" s="1"/>
  <c r="G100" i="12" s="1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s="1"/>
  <c r="E260" i="8" s="1"/>
  <c r="A262" i="8" l="1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A271" i="8"/>
  <c r="B270" i="8"/>
  <c r="D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/>
  <c r="B274" i="8"/>
  <c r="A275" i="8"/>
  <c r="C274" i="8" l="1"/>
  <c r="E274" i="8" s="1"/>
  <c r="A276" i="8"/>
  <c r="D275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A289" i="8"/>
  <c r="B288" i="8"/>
  <c r="D288" i="8"/>
  <c r="C288" i="8" l="1"/>
  <c r="E288" i="8" s="1"/>
  <c r="D289" i="8" s="1"/>
  <c r="B289" i="8"/>
  <c r="A290" i="8"/>
  <c r="C289" i="8" l="1"/>
  <c r="E289" i="8" s="1"/>
  <c r="B290" i="8"/>
  <c r="D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B295" i="8"/>
  <c r="C295" i="8" s="1"/>
  <c r="E295" i="8" s="1"/>
  <c r="D295" i="8"/>
  <c r="A296" i="8"/>
  <c r="D296" i="8" l="1"/>
  <c r="B296" i="8"/>
  <c r="C296" i="8" s="1"/>
  <c r="E296" i="8" s="1"/>
  <c r="A297" i="8"/>
  <c r="D297" i="8" l="1"/>
  <c r="A298" i="8"/>
  <c r="B297" i="8"/>
  <c r="C297" i="8" l="1"/>
  <c r="E297" i="8" s="1"/>
  <c r="D298" i="8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B306" i="8"/>
  <c r="D306" i="8"/>
  <c r="A307" i="8"/>
  <c r="C306" i="8" l="1"/>
  <c r="E306" i="8" s="1"/>
  <c r="D307" i="8" s="1"/>
  <c r="B307" i="8"/>
  <c r="A308" i="8"/>
  <c r="C307" i="8" l="1"/>
  <c r="E307" i="8" s="1"/>
  <c r="B308" i="8"/>
  <c r="D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B314" i="8"/>
  <c r="A315" i="8"/>
  <c r="D314" i="8"/>
  <c r="C314" i="8" l="1"/>
  <c r="E314" i="8" s="1"/>
  <c r="D315" i="8"/>
  <c r="A316" i="8"/>
  <c r="B315" i="8"/>
  <c r="C315" i="8" l="1"/>
  <c r="E315" i="8" s="1"/>
  <c r="D316" i="8"/>
  <c r="B316" i="8"/>
  <c r="A317" i="8"/>
  <c r="C316" i="8" l="1"/>
  <c r="E316" i="8" s="1"/>
  <c r="A318" i="8"/>
  <c r="B317" i="8"/>
  <c r="D317" i="8"/>
  <c r="C317" i="8" s="1"/>
  <c r="E317" i="8" s="1"/>
  <c r="A319" i="8" l="1"/>
  <c r="B318" i="8"/>
  <c r="D318" i="8"/>
  <c r="C318" i="8" l="1"/>
  <c r="E318" i="8" s="1"/>
  <c r="B319" i="8"/>
  <c r="D319" i="8"/>
  <c r="C319" i="8" s="1"/>
  <c r="E319" i="8" s="1"/>
  <c r="A320" i="8"/>
  <c r="B320" i="8" l="1"/>
  <c r="D320" i="8"/>
  <c r="A321" i="8"/>
  <c r="C320" i="8" l="1"/>
  <c r="E320" i="8" s="1"/>
  <c r="D321" i="8" s="1"/>
  <c r="A322" i="8"/>
  <c r="B321" i="8"/>
  <c r="C321" i="8" l="1"/>
  <c r="E321" i="8" s="1"/>
  <c r="D322" i="8"/>
  <c r="A323" i="8"/>
  <c r="B322" i="8"/>
  <c r="C322" i="8" s="1"/>
  <c r="E322" i="8" s="1"/>
  <c r="A324" i="8" l="1"/>
  <c r="D323" i="8"/>
  <c r="B323" i="8"/>
  <c r="C323" i="8" s="1"/>
  <c r="E323" i="8" s="1"/>
  <c r="A325" i="8" l="1"/>
  <c r="D324" i="8"/>
  <c r="B324" i="8"/>
  <c r="C324" i="8" s="1"/>
  <c r="E324" i="8" s="1"/>
  <c r="B325" i="8" l="1"/>
  <c r="D325" i="8"/>
  <c r="C325" i="8" s="1"/>
  <c r="E325" i="8" s="1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C328" i="8" s="1"/>
  <c r="E328" i="8" s="1"/>
  <c r="B328" i="8"/>
  <c r="A329" i="8"/>
  <c r="B329" i="8" l="1"/>
  <c r="A330" i="8"/>
  <c r="D329" i="8"/>
  <c r="C329" i="8" l="1"/>
  <c r="E329" i="8" s="1"/>
  <c r="D330" i="8" s="1"/>
  <c r="B330" i="8"/>
  <c r="A331" i="8"/>
  <c r="C330" i="8" l="1"/>
  <c r="E330" i="8" s="1"/>
  <c r="B331" i="8"/>
  <c r="C331" i="8" s="1"/>
  <c r="E331" i="8" s="1"/>
  <c r="D331" i="8"/>
  <c r="A332" i="8"/>
  <c r="B332" i="8" l="1"/>
  <c r="D332" i="8"/>
  <c r="A333" i="8"/>
  <c r="C332" i="8" l="1"/>
  <c r="E332" i="8" s="1"/>
  <c r="D333" i="8"/>
  <c r="A334" i="8"/>
  <c r="B333" i="8"/>
  <c r="C333" i="8" s="1"/>
  <c r="E333" i="8" s="1"/>
  <c r="D334" i="8" l="1"/>
  <c r="B334" i="8"/>
  <c r="C334" i="8" s="1"/>
  <c r="E334" i="8" s="1"/>
  <c r="A335" i="8"/>
  <c r="A336" i="8" l="1"/>
  <c r="B335" i="8"/>
  <c r="D335" i="8"/>
  <c r="C335" i="8" s="1"/>
  <c r="E335" i="8" s="1"/>
  <c r="A337" i="8" l="1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C343" i="8" s="1"/>
  <c r="E343" i="8" s="1"/>
  <c r="A344" i="8"/>
  <c r="B343" i="8"/>
  <c r="B344" i="8" l="1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C355" i="8" s="1"/>
  <c r="E355" i="8" s="1"/>
  <c r="D355" i="8"/>
  <c r="B356" i="8" l="1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C363" i="8" s="1"/>
  <c r="E363" i="8" s="1"/>
  <c r="A364" i="8"/>
  <c r="D364" i="8" l="1"/>
  <c r="B364" i="8"/>
  <c r="C364" i="8" s="1"/>
  <c r="E364" i="8" s="1"/>
  <c r="A365" i="8"/>
  <c r="A366" i="8" l="1"/>
  <c r="D365" i="8"/>
  <c r="B365" i="8"/>
  <c r="C365" i="8" l="1"/>
  <c r="E365" i="8" s="1"/>
  <c r="D366" i="8"/>
  <c r="B366" i="8"/>
  <c r="A367" i="8"/>
  <c r="C366" i="8" l="1"/>
  <c r="E366" i="8" s="1"/>
  <c r="D367" i="8"/>
  <c r="B367" i="8"/>
  <c r="C367" i="8" s="1"/>
  <c r="E367" i="8" s="1"/>
  <c r="A368" i="8"/>
  <c r="D368" i="8" l="1"/>
  <c r="A369" i="8"/>
  <c r="B368" i="8"/>
  <c r="C368" i="8" s="1"/>
  <c r="E368" i="8" s="1"/>
  <c r="A370" i="8" l="1"/>
  <c r="D369" i="8"/>
  <c r="B369" i="8"/>
  <c r="C369" i="8" s="1"/>
  <c r="E369" i="8" s="1"/>
  <c r="A371" i="8" l="1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<sst xmlns="http://schemas.openxmlformats.org/spreadsheetml/2006/main" count="326" uniqueCount="143">
  <si>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</si>
  <si>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</si>
  <si>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</si>
  <si>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</si>
  <si>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</si>
  <si>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</si>
  <si>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</si>
  <si>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</si>
  <si>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</si>
  <si>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</si>
  <si>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</si>
  <si>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</si>
  <si>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</si>
  <si>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</si>
  <si>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</si>
  <si>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</si>
  <si>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</si>
  <si>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</si>
  <si>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</si>
  <si>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</si>
  <si>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</si>
  <si>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</si>
  <si>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</si>
  <si>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</si>
  <si>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</si>
  <si>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</si>
  <si>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</si>
  <si>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</si>
  <si>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</si>
  <si>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</si>
  <si>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</si>
  <si>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</si>
  <si>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</si>
  <si>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</si>
  <si>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</si>
  <si>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</si>
  <si>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</si>
  <si>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</si>
  <si>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</si>
  <si>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</si>
  <si>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</si>
  <si>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</si>
  <si>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</si>
  <si>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</si>
  <si>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</si>
  <si>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</si>
  <si>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</si>
  <si>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</si>
  <si>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</si>
  <si>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</si>
  <si>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</si>
  <si>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</si>
  <si>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</si>
  <si>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</si>
  <si>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</si>
  <si>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</si>
  <si>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</si>
  <si>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</si>
  <si>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</si>
  <si>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</si>
  <si>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</si>
  <si>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</si>
  <si>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</si>
  <si>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</si>
  <si>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</si>
  <si>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</si>
  <si>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</si>
  <si>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</si>
  <si>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</si>
  <si>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</si>
  <si>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</si>
  <si>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</si>
  <si>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</si>
  <si>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</si>
  <si>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</si>
  <si>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</si>
  <si>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</si>
  <si>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</si>
  <si>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</si>
  <si>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</si>
  <si>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</si>
  <si>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</si>
  <si>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</si>
  <si>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</si>
  <si>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</si>
  <si>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</si>
  <si>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</si>
  <si>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</si>
  <si>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</si>
  <si>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</si>
  <si>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</si>
  <si>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</si>
  <si>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</si>
  <si>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</si>
  <si>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</si>
  <si>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</si>
  <si>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</si>
  <si>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</si>
  <si>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</si>
  <si>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Bank Loan</t>
  </si>
  <si>
    <t>Total Financing</t>
  </si>
  <si>
    <t>Cost of Revenue Overview</t>
  </si>
  <si>
    <t>State Income Tax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</si>
  <si>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</si>
  <si>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</si>
  <si>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</si>
  <si>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</si>
  <si>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</si>
  <si>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</si>
  <si>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</si>
  <si>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</si>
  <si>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</si>
  <si>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</si>
  <si>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</si>
  <si>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Facility Costs</t>
  </si>
  <si>
    <t>Marketing</t>
  </si>
  <si>
    <t>Position 6</t>
  </si>
  <si>
    <t>Position 7</t>
  </si>
  <si>
    <t>Position 8</t>
  </si>
  <si>
    <t>Position 9</t>
  </si>
  <si>
    <t>Position 10</t>
  </si>
  <si>
    <t>Fixed Assets</t>
  </si>
  <si>
    <t>Yearly Growth Rate</t>
  </si>
  <si>
    <t>Administrative Staff</t>
  </si>
  <si>
    <t>Professional Fees</t>
  </si>
  <si>
    <t>Website Development</t>
  </si>
  <si>
    <t>Misc. Costs</t>
  </si>
  <si>
    <t>CompleteBizPlans</t>
  </si>
  <si>
    <t>Postion 7</t>
  </si>
  <si>
    <t>Postion 8</t>
  </si>
  <si>
    <t>Postion 9</t>
  </si>
  <si>
    <t xml:space="preserve"> </t>
  </si>
  <si>
    <t>Barbering Services</t>
  </si>
  <si>
    <t>Product Sales</t>
  </si>
  <si>
    <t>Item 3</t>
  </si>
  <si>
    <t>Equipment Maintenance</t>
  </si>
  <si>
    <t>Owner</t>
  </si>
  <si>
    <t>Staff Barbers</t>
  </si>
  <si>
    <t>Position 4</t>
  </si>
  <si>
    <t>Position 5</t>
  </si>
  <si>
    <t>Location Development</t>
  </si>
  <si>
    <t>Furniture, Fixtures, and Equipment</t>
  </si>
  <si>
    <t>https://HumanIntelligenceBusinessPlans.com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</si>
</sst>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155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0" fontId="0" fillId="3" borderId="3" xfId="0" applyFill="1" applyBorder="1" applyAlignment="1">
      <alignment horizontal="center"/>
    </xf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11" fillId="0" borderId="0" xfId="2"/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164" fontId="0" fillId="11" borderId="1" xfId="0" applyNumberFormat="1" applyFill="1" applyBorder="1" applyProtection="1">
      <protection locked="0"/>
    </xf>
  </cellXfs>
  <cellStyles count="3">
    <cellStyle name="Hyperlink" xfId="2" builtinId="8"/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95161.89905251615</c:v>
                </c:pt>
                <c:pt idx="1">
                  <c:v>116147.21186320184</c:v>
                </c:pt>
                <c:pt idx="2">
                  <c:v>139555.00495427998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8606.0432304221049</c:v>
                </c:pt>
                <c:pt idx="1">
                  <c:v>9228.1747914015777</c:v>
                </c:pt>
                <c:pt idx="2">
                  <c:v>9895.2802932274753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66613.329336761308</c:v>
                </c:pt>
                <c:pt idx="1">
                  <c:v>81303.048304241282</c:v>
                </c:pt>
                <c:pt idx="2">
                  <c:v>97688.503467995979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95161.89905251615</c:v>
                </c:pt>
                <c:pt idx="1">
                  <c:v>116147.21186320184</c:v>
                </c:pt>
                <c:pt idx="2">
                  <c:v>139555.00495427998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9B7D-4F88-B818-DD9E2810E601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9B7D-4F88-B818-DD9E2810E60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66613.329336761308</c:v>
                </c:pt>
                <c:pt idx="1">
                  <c:v>81303.048304241282</c:v>
                </c:pt>
                <c:pt idx="2">
                  <c:v>97688.503467995979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102694.62648533273</c:v>
                </c:pt>
                <c:pt idx="1">
                  <c:v>67146.056769577888</c:v>
                </c:pt>
                <c:pt idx="2">
                  <c:v>35548.569715754842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121077.75725289172</c:v>
                </c:pt>
                <c:pt idx="1">
                  <c:v>58685.023978176301</c:v>
                </c:pt>
                <c:pt idx="2">
                  <c:v>62392.733274715421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145831.46328594821</c:v>
                </c:pt>
                <c:pt idx="1">
                  <c:v>49572.22852494882</c:v>
                </c:pt>
                <c:pt idx="2">
                  <c:v>96259.234760999389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1000">
                  <a:schemeClr val="accent6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102694.62648533273</c:v>
                </c:pt>
                <c:pt idx="1">
                  <c:v>121077.75725289172</c:v>
                </c:pt>
                <c:pt idx="2">
                  <c:v>145831.46328594821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6-4FF7-B93A-A92378CC02BA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1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67146.056769577888</c:v>
                </c:pt>
                <c:pt idx="1">
                  <c:v>58685.023978176301</c:v>
                </c:pt>
                <c:pt idx="2">
                  <c:v>49572.22852494882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D6-4FF7-B93A-A92378CC02BA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1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35548.569715754842</c:v>
                </c:pt>
                <c:pt idx="1">
                  <c:v>62392.733274715421</c:v>
                </c:pt>
                <c:pt idx="2">
                  <c:v>96259.234760999389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D6-4FF7-B93A-A92378CC0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6052479"/>
        <c:axId val="675500495"/>
      </c:barChart>
      <c:catAx>
        <c:axId val="57605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500495"/>
        <c:crosses val="autoZero"/>
        <c:auto val="1"/>
        <c:lblAlgn val="ctr"/>
        <c:lblOffset val="100"/>
        <c:noMultiLvlLbl val="0"/>
      </c:catAx>
      <c:valAx>
        <c:axId val="67550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05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261256.02681951222</c:v>
                </c:pt>
                <c:pt idx="1">
                  <c:v>269870.83194048778</c:v>
                </c:pt>
                <c:pt idx="2">
                  <c:v>278808.55462234147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261256.02681951222</c:v>
                </c:pt>
                <c:pt idx="1">
                  <c:v>269870.83194048778</c:v>
                </c:pt>
                <c:pt idx="2">
                  <c:v>278808.55462234147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415518</c:v>
                </c:pt>
                <c:pt idx="1">
                  <c:v>457069.80000000005</c:v>
                </c:pt>
                <c:pt idx="2">
                  <c:v>502776.78000000014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232858.63260000001</c:v>
                </c:pt>
                <c:pt idx="1">
                  <c:v>240537.04585999998</c:v>
                </c:pt>
                <c:pt idx="2">
                  <c:v>248503.276946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137494.36739999999</c:v>
                </c:pt>
                <c:pt idx="1">
                  <c:v>166851.25414000006</c:v>
                </c:pt>
                <c:pt idx="2">
                  <c:v>199623.85305400012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415518</c:v>
                </c:pt>
                <c:pt idx="1">
                  <c:v>457069.80000000005</c:v>
                </c:pt>
                <c:pt idx="2">
                  <c:v>502776.78000000014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083829327159347E-2"/>
                  <c:y val="1.1296949950221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7.4351676914172132E-2"/>
                  <c:y val="6.9012127794370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137494.36739999999</c:v>
                </c:pt>
                <c:pt idx="1">
                  <c:v>166851.25414000006</c:v>
                </c:pt>
                <c:pt idx="2">
                  <c:v>199623.85305400012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2191400832177462E-2"/>
                  <c:y val="-8.513666395148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232858.63260000001</c:v>
                </c:pt>
                <c:pt idx="1">
                  <c:v>240537.04585999998</c:v>
                </c:pt>
                <c:pt idx="2">
                  <c:v>248503.276946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'Revenue Overview'!$J$6:$J$8</c15:sqref>
                  </c15:fullRef>
                </c:ext>
              </c:extLst>
              <c:f>'Revenue Overview'!$J$6:$J$7</c:f>
              <c:strCache>
                <c:ptCount val="2"/>
                <c:pt idx="0">
                  <c:v>Barbering Services</c:v>
                </c:pt>
                <c:pt idx="1">
                  <c:v>Product Sales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'Revenue Overview'!$K$6:$K$8</c15:sqref>
                  </c15:fullRef>
                </c:ext>
              </c:extLst>
              <c:f>'Revenue Overview'!$K$6:$K$7</c:f>
              <c:numCache>
                <c:formatCode>0%</c:formatCode>
                <c:ptCount val="2"/>
                <c:pt idx="0">
                  <c:v>0.86956521739130432</c:v>
                </c:pt>
                <c:pt idx="1">
                  <c:v>0.13043478260869565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'Revenue Overview'!$K$8</c15:sqref>
                  <c15:spPr xmlns:c15="http://schemas.microsoft.com/office/drawing/2012/chart"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1000">
                  <a:schemeClr val="accent6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102694.62648533273</c:v>
                </c:pt>
                <c:pt idx="1">
                  <c:v>121077.75725289172</c:v>
                </c:pt>
                <c:pt idx="2">
                  <c:v>145831.46328594821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6-44D4-AEE0-64DD14ACBF5B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1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67146.056769577888</c:v>
                </c:pt>
                <c:pt idx="1">
                  <c:v>58685.023978176301</c:v>
                </c:pt>
                <c:pt idx="2">
                  <c:v>49572.22852494882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6-44D4-AEE0-64DD14ACBF5B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1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35548.569715754842</c:v>
                </c:pt>
                <c:pt idx="1">
                  <c:v>62392.733274715421</c:v>
                </c:pt>
                <c:pt idx="2">
                  <c:v>96259.234760999389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D6-44D4-AEE0-64DD14ACB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6052479"/>
        <c:axId val="675500495"/>
      </c:barChart>
      <c:catAx>
        <c:axId val="57605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500495"/>
        <c:crosses val="autoZero"/>
        <c:auto val="1"/>
        <c:lblAlgn val="ctr"/>
        <c:lblOffset val="100"/>
        <c:noMultiLvlLbl val="0"/>
      </c:catAx>
      <c:valAx>
        <c:axId val="67550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05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'Personnel - Editable'!$L$31:$L$35</c15:sqref>
                  </c15:fullRef>
                </c:ext>
              </c:extLst>
              <c:f>'Personnel - Editable'!$L$31:$L$33</c:f>
              <c:strCache>
                <c:ptCount val="3"/>
                <c:pt idx="0">
                  <c:v>Owner</c:v>
                </c:pt>
                <c:pt idx="1">
                  <c:v>Staff Barbers</c:v>
                </c:pt>
                <c:pt idx="2">
                  <c:v>Administrative Staff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'Personnel - Editable'!$M$31:$M$35</c15:sqref>
                  </c15:fullRef>
                </c:ext>
              </c:extLst>
              <c:f>'Personnel - Editable'!$M$31:$M$33</c:f>
              <c:numCache>
                <c:formatCode>0.0%</c:formatCode>
                <c:ptCount val="3"/>
                <c:pt idx="0">
                  <c:v>0.26315789473684209</c:v>
                </c:pt>
                <c:pt idx="1">
                  <c:v>0.63157894736842102</c:v>
                </c:pt>
                <c:pt idx="2">
                  <c:v>0.10526315789473684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'Personnel - Editable'!$M$34</c15:sqref>
                  <c15:spPr xmlns:c15="http://schemas.microsoft.com/office/drawing/2012/chart">
                    <a:gradFill>
                      <a:gsLst>
                        <a:gs pos="0">
                          <a:schemeClr val="accent1">
                            <a:lumMod val="5000"/>
                            <a:lumOff val="95000"/>
                          </a:schemeClr>
                        </a:gs>
                        <a:gs pos="77000">
                          <a:schemeClr val="accent4">
                            <a:lumMod val="60000"/>
                            <a:lumOff val="40000"/>
                          </a:schemeClr>
                        </a:gs>
                      </a:gsLst>
                      <a:lin ang="5400000" scaled="1"/>
                    </a:gra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  <c15:categoryFilterException>
                  <c15:sqref>'Personnel - Editable'!$M$35</c15:sqref>
                  <c15:spPr xmlns:c15="http://schemas.microsoft.com/office/drawing/2012/chart">
                    <a:gradFill>
                      <a:gsLst>
                        <a:gs pos="0">
                          <a:schemeClr val="accent1">
                            <a:lumMod val="5000"/>
                            <a:lumOff val="95000"/>
                          </a:schemeClr>
                        </a:gs>
                        <a:gs pos="100000">
                          <a:srgbClr val="7030A0"/>
                        </a:gs>
                      </a:gsLst>
                      <a:lin ang="5400000" scaled="1"/>
                    </a:gra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Barbering Services</c:v>
                </c:pt>
                <c:pt idx="1">
                  <c:v>Product Sales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0.86956521739130432</c:v>
                </c:pt>
                <c:pt idx="1">
                  <c:v>0.13043478260869565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558147003776414E-2"/>
          <c:y val="0.1578209207139363"/>
          <c:w val="0.74289511279444498"/>
          <c:h val="0.754492582019427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7FA-4CAD-B258-C37597A7EE9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7FA-4CAD-B258-C37597A7EE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'Use of Funds'!$D$6:$D$12</c15:sqref>
                  </c15:fullRef>
                </c:ext>
              </c:extLst>
              <c:f>'Use of Funds'!$D$6:$D$11</c:f>
              <c:strCache>
                <c:ptCount val="6"/>
                <c:pt idx="0">
                  <c:v>Location Development</c:v>
                </c:pt>
                <c:pt idx="1">
                  <c:v>Furniture, Fixtures, and Equipment</c:v>
                </c:pt>
                <c:pt idx="2">
                  <c:v>Working Capital</c:v>
                </c:pt>
                <c:pt idx="3">
                  <c:v>Professional Fees</c:v>
                </c:pt>
                <c:pt idx="4">
                  <c:v>Website Development</c:v>
                </c:pt>
                <c:pt idx="5">
                  <c:v>Misc. Costs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'Use of Funds'!$E$6:$E$12</c15:sqref>
                  </c15:fullRef>
                </c:ext>
              </c:extLst>
              <c:f>'Use of Funds'!$E$6:$E$11</c:f>
              <c:numCache>
                <c:formatCode>"$"#,##0</c:formatCode>
                <c:ptCount val="6"/>
                <c:pt idx="0">
                  <c:v>15000</c:v>
                </c:pt>
                <c:pt idx="1">
                  <c:v>30000</c:v>
                </c:pt>
                <c:pt idx="2">
                  <c:v>36500</c:v>
                </c:pt>
                <c:pt idx="3">
                  <c:v>5000</c:v>
                </c:pt>
                <c:pt idx="4">
                  <c:v>2500</c:v>
                </c:pt>
                <c:pt idx="5">
                  <c:v>1000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'Use of Funds'!$E$12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415518</c:v>
                </c:pt>
                <c:pt idx="1">
                  <c:v>457069.80000000005</c:v>
                </c:pt>
                <c:pt idx="2">
                  <c:v>502776.78000000014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232858.63260000001</c:v>
                </c:pt>
                <c:pt idx="1">
                  <c:v>240537.04585999998</c:v>
                </c:pt>
                <c:pt idx="2">
                  <c:v>248503.276946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137494.36739999999</c:v>
                </c:pt>
                <c:pt idx="1">
                  <c:v>166851.25414000006</c:v>
                </c:pt>
                <c:pt idx="2">
                  <c:v>199623.85305400012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415518</c:v>
                </c:pt>
                <c:pt idx="1">
                  <c:v>457069.80000000005</c:v>
                </c:pt>
                <c:pt idx="2">
                  <c:v>502776.78000000014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296544035674062E-3"/>
                  <c:y val="-4.3228634375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-7.1135979797397123E-3"/>
                  <c:y val="6.214116191421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137494.36739999999</c:v>
                </c:pt>
                <c:pt idx="1">
                  <c:v>166851.25414000006</c:v>
                </c:pt>
                <c:pt idx="2">
                  <c:v>199623.85305400012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782505507821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0"/>
                  <c:y val="-2.4316106835995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232858.63260000001</c:v>
                </c:pt>
                <c:pt idx="1">
                  <c:v>240537.04585999998</c:v>
                </c:pt>
                <c:pt idx="2">
                  <c:v>248503.276946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95161.89905251615</c:v>
                </c:pt>
                <c:pt idx="1">
                  <c:v>116147.21186320184</c:v>
                </c:pt>
                <c:pt idx="2">
                  <c:v>139555.00495427998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8606.0432304221049</c:v>
                </c:pt>
                <c:pt idx="1">
                  <c:v>9228.1747914015777</c:v>
                </c:pt>
                <c:pt idx="2">
                  <c:v>9895.2802932274753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5-40CC-8B5D-E844E5AA74E4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66613.329336761308</c:v>
                </c:pt>
                <c:pt idx="1">
                  <c:v>81303.048304241282</c:v>
                </c:pt>
                <c:pt idx="2">
                  <c:v>97688.503467995979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95161.89905251615</c:v>
                </c:pt>
                <c:pt idx="1">
                  <c:v>116147.21186320184</c:v>
                </c:pt>
                <c:pt idx="2">
                  <c:v>139555.00495427998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CB0-4F6E-8699-7F6A16DAE803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CB0-4F6E-8699-7F6A16DAE80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66613.329336761308</c:v>
                </c:pt>
                <c:pt idx="1">
                  <c:v>81303.048304241282</c:v>
                </c:pt>
                <c:pt idx="2">
                  <c:v>97688.503467995979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104774</xdr:rowOff>
    </xdr:from>
    <xdr:to>
      <xdr:col>21</xdr:col>
      <xdr:colOff>285749</xdr:colOff>
      <xdr:row>27</xdr:row>
      <xdr:rowOff>95249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39F399-B86D-1212-548D-0090E97A1487}"/>
            </a:ext>
          </a:extLst>
        </xdr:cNvPr>
        <xdr:cNvGrpSpPr/>
      </xdr:nvGrpSpPr>
      <xdr:grpSpPr>
        <a:xfrm>
          <a:off x="6095999" y="104774"/>
          <a:ext cx="10810875" cy="5133975"/>
          <a:chOff x="0" y="-10497"/>
          <a:chExt cx="12192000" cy="685800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EE5B852-BE72-72F2-0956-09ECC6376077}"/>
              </a:ext>
            </a:extLst>
          </xdr:cNvPr>
          <xdr:cNvSpPr/>
        </xdr:nvSpPr>
        <xdr:spPr>
          <a:xfrm>
            <a:off x="0" y="-10497"/>
            <a:ext cx="12192000" cy="6858000"/>
          </a:xfrm>
          <a:prstGeom prst="rect">
            <a:avLst/>
          </a:prstGeom>
          <a:gradFill>
            <a:gsLst>
              <a:gs pos="0">
                <a:schemeClr val="bg1"/>
              </a:gs>
              <a:gs pos="92000">
                <a:schemeClr val="accent5">
                  <a:lumMod val="40000"/>
                  <a:lumOff val="60000"/>
                </a:schemeClr>
              </a:gs>
            </a:gsLst>
            <a:lin ang="1800000" scaled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B4E60E3B-3427-9091-1C4C-0092D372E5B2}"/>
              </a:ext>
            </a:extLst>
          </xdr:cNvPr>
          <xdr:cNvSpPr/>
        </xdr:nvSpPr>
        <xdr:spPr>
          <a:xfrm>
            <a:off x="0" y="-6998"/>
            <a:ext cx="12192000" cy="6851002"/>
          </a:xfrm>
          <a:custGeom>
            <a:avLst/>
            <a:gdLst>
              <a:gd name="connsiteX0" fmla="*/ 8164286 w 12192000"/>
              <a:gd name="connsiteY0" fmla="*/ 0 h 6851002"/>
              <a:gd name="connsiteX1" fmla="*/ 8285584 w 12192000"/>
              <a:gd name="connsiteY1" fmla="*/ 0 h 6851002"/>
              <a:gd name="connsiteX2" fmla="*/ 8285584 w 12192000"/>
              <a:gd name="connsiteY2" fmla="*/ 3331028 h 6851002"/>
              <a:gd name="connsiteX3" fmla="*/ 12192000 w 12192000"/>
              <a:gd name="connsiteY3" fmla="*/ 3331028 h 6851002"/>
              <a:gd name="connsiteX4" fmla="*/ 12192000 w 12192000"/>
              <a:gd name="connsiteY4" fmla="*/ 3429000 h 6851002"/>
              <a:gd name="connsiteX5" fmla="*/ 4142793 w 12192000"/>
              <a:gd name="connsiteY5" fmla="*/ 3429000 h 6851002"/>
              <a:gd name="connsiteX6" fmla="*/ 4142793 w 12192000"/>
              <a:gd name="connsiteY6" fmla="*/ 6851002 h 6851002"/>
              <a:gd name="connsiteX7" fmla="*/ 4021496 w 12192000"/>
              <a:gd name="connsiteY7" fmla="*/ 6851002 h 6851002"/>
              <a:gd name="connsiteX8" fmla="*/ 4021496 w 12192000"/>
              <a:gd name="connsiteY8" fmla="*/ 3429000 h 6851002"/>
              <a:gd name="connsiteX9" fmla="*/ 0 w 12192000"/>
              <a:gd name="connsiteY9" fmla="*/ 3429000 h 6851002"/>
              <a:gd name="connsiteX10" fmla="*/ 0 w 12192000"/>
              <a:gd name="connsiteY10" fmla="*/ 3331028 h 6851002"/>
              <a:gd name="connsiteX11" fmla="*/ 8164286 w 12192000"/>
              <a:gd name="connsiteY11" fmla="*/ 3331028 h 68510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192000" h="6851002">
                <a:moveTo>
                  <a:pt x="8164286" y="0"/>
                </a:moveTo>
                <a:lnTo>
                  <a:pt x="8285584" y="0"/>
                </a:lnTo>
                <a:lnTo>
                  <a:pt x="8285584" y="3331028"/>
                </a:lnTo>
                <a:lnTo>
                  <a:pt x="12192000" y="3331028"/>
                </a:lnTo>
                <a:lnTo>
                  <a:pt x="12192000" y="3429000"/>
                </a:lnTo>
                <a:lnTo>
                  <a:pt x="4142793" y="3429000"/>
                </a:lnTo>
                <a:lnTo>
                  <a:pt x="4142793" y="6851002"/>
                </a:lnTo>
                <a:lnTo>
                  <a:pt x="4021496" y="6851002"/>
                </a:lnTo>
                <a:lnTo>
                  <a:pt x="4021496" y="3429000"/>
                </a:lnTo>
                <a:lnTo>
                  <a:pt x="0" y="3429000"/>
                </a:lnTo>
                <a:lnTo>
                  <a:pt x="0" y="3331028"/>
                </a:lnTo>
                <a:lnTo>
                  <a:pt x="8164286" y="3331028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571500</xdr:colOff>
      <xdr:row>1</xdr:row>
      <xdr:rowOff>142875</xdr:rowOff>
    </xdr:from>
    <xdr:to>
      <xdr:col>21</xdr:col>
      <xdr:colOff>200024</xdr:colOff>
      <xdr:row>12</xdr:row>
      <xdr:rowOff>152398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680A70-8D36-462E-AF33-D82E72DAD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314325</xdr:colOff>
      <xdr:row>29</xdr:row>
      <xdr:rowOff>104775</xdr:rowOff>
    </xdr:from>
    <xdr:to>
      <xdr:col>20</xdr:col>
      <xdr:colOff>389978</xdr:colOff>
      <xdr:row>41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6ABF99-FF59-48B7-8B6A-4F123A2C1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77850" y="56292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0</xdr:row>
      <xdr:rowOff>0</xdr:rowOff>
    </xdr:from>
    <xdr:to>
      <xdr:col>22</xdr:col>
      <xdr:colOff>218528</xdr:colOff>
      <xdr:row>11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DD7505-980C-4C49-8CDA-2AA47EB0A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1</xdr:row>
      <xdr:rowOff>28575</xdr:rowOff>
    </xdr:from>
    <xdr:to>
      <xdr:col>27</xdr:col>
      <xdr:colOff>75653</xdr:colOff>
      <xdr:row>12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BF7B79-BE65-44DD-8934-6762B2837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25" y="2190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13</xdr:row>
      <xdr:rowOff>147637</xdr:rowOff>
    </xdr:from>
    <xdr:to>
      <xdr:col>10</xdr:col>
      <xdr:colOff>485775</xdr:colOff>
      <xdr:row>28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9525</xdr:colOff>
      <xdr:row>1</xdr:row>
      <xdr:rowOff>47625</xdr:rowOff>
    </xdr:from>
    <xdr:to>
      <xdr:col>26</xdr:col>
      <xdr:colOff>85178</xdr:colOff>
      <xdr:row>12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DDBD8C-2CB1-4569-97DA-D1922C7D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23812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38100</xdr:colOff>
      <xdr:row>1</xdr:row>
      <xdr:rowOff>85725</xdr:rowOff>
    </xdr:from>
    <xdr:to>
      <xdr:col>27</xdr:col>
      <xdr:colOff>113753</xdr:colOff>
      <xdr:row>12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848D9E-9DA1-4C98-8702-E04FD42B4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27622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47624</xdr:colOff>
      <xdr:row>3</xdr:row>
      <xdr:rowOff>33336</xdr:rowOff>
    </xdr:from>
    <xdr:to>
      <xdr:col>18</xdr:col>
      <xdr:colOff>552449</xdr:colOff>
      <xdr:row>27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228600</xdr:colOff>
      <xdr:row>4</xdr:row>
      <xdr:rowOff>1502</xdr:rowOff>
    </xdr:from>
    <xdr:to>
      <xdr:col>5</xdr:col>
      <xdr:colOff>875753</xdr:colOff>
      <xdr:row>14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82516D-7D6D-4CB2-ACBA-CEA064D31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763502"/>
          <a:ext cx="2714078" cy="1903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647700</xdr:colOff>
      <xdr:row>15</xdr:row>
      <xdr:rowOff>152400</xdr:rowOff>
    </xdr:from>
    <xdr:to>
      <xdr:col>12</xdr:col>
      <xdr:colOff>456653</xdr:colOff>
      <xdr:row>27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F483A4-C905-4575-98FA-E0382A95A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300990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2</xdr:row>
      <xdr:rowOff>47625</xdr:rowOff>
    </xdr:from>
    <xdr:to>
      <xdr:col>20</xdr:col>
      <xdr:colOff>257175</xdr:colOff>
      <xdr:row>27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21</xdr:col>
      <xdr:colOff>228600</xdr:colOff>
      <xdr:row>0</xdr:row>
      <xdr:rowOff>0</xdr:rowOff>
    </xdr:from>
    <xdr:to>
      <xdr:col>26</xdr:col>
      <xdr:colOff>304253</xdr:colOff>
      <xdr:row>11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C7DDF9-D531-4D07-A622-95446B720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11475" y="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409574</xdr:colOff>
      <xdr:row>5</xdr:row>
      <xdr:rowOff>90487</xdr:rowOff>
    </xdr:from>
    <xdr:to>
      <xdr:col>18</xdr:col>
      <xdr:colOff>466724</xdr:colOff>
      <xdr:row>30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152400</xdr:colOff>
      <xdr:row>1</xdr:row>
      <xdr:rowOff>0</xdr:rowOff>
    </xdr:from>
    <xdr:to>
      <xdr:col>24</xdr:col>
      <xdr:colOff>228053</xdr:colOff>
      <xdr:row>12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3C0019-4E86-4E51-A6B3-10E9CCD93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25" y="19050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2</xdr:row>
      <xdr:rowOff>71436</xdr:rowOff>
    </xdr:from>
    <xdr:to>
      <xdr:col>16</xdr:col>
      <xdr:colOff>600075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419100</xdr:colOff>
      <xdr:row>0</xdr:row>
      <xdr:rowOff>38100</xdr:rowOff>
    </xdr:from>
    <xdr:to>
      <xdr:col>25</xdr:col>
      <xdr:colOff>494753</xdr:colOff>
      <xdr:row>11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4CE5AE-B848-4C0A-8C2F-29B95858E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0" y="3810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438150</xdr:colOff>
      <xdr:row>4</xdr:row>
      <xdr:rowOff>52387</xdr:rowOff>
    </xdr:from>
    <xdr:to>
      <xdr:col>14</xdr:col>
      <xdr:colOff>266700</xdr:colOff>
      <xdr:row>18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CCF3D0-522A-6964-9541-DF6A2C980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514350</xdr:colOff>
      <xdr:row>0</xdr:row>
      <xdr:rowOff>142875</xdr:rowOff>
    </xdr:from>
    <xdr:to>
      <xdr:col>24</xdr:col>
      <xdr:colOff>590003</xdr:colOff>
      <xdr:row>12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03B5D2-5966-4864-95C4-78D202D40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1428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133350</xdr:colOff>
      <xdr:row>84</xdr:row>
      <xdr:rowOff>142875</xdr:rowOff>
    </xdr:from>
    <xdr:to>
      <xdr:col>26</xdr:col>
      <xdr:colOff>209003</xdr:colOff>
      <xdr:row>96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267943-6EF8-4E30-BB17-3FDFC7FD6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25" y="161448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0</xdr:row>
      <xdr:rowOff>104775</xdr:rowOff>
    </xdr:from>
    <xdr:to>
      <xdr:col>27</xdr:col>
      <xdr:colOff>75653</xdr:colOff>
      <xdr:row>12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45A37D-3699-4B66-B8D6-2979B15A7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1047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V66"/>
  <sheetViews>
    <sheetView showGridLines="0" tabSelected="1" workbookViewId="0">
      <selection activeCell="C33" sqref="C33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46"/>
      <c r="C3" s="146"/>
      <c r="D3" s="146"/>
      <c r="E3" s="146"/>
    </row>
    <row r="4" spans="2:5">
      <c r="B4" s="147" t="s">
        <v>110</v>
      </c>
      <c r="C4" s="147" t="s">
        <v>57</v>
      </c>
      <c r="D4" s="147" t="s">
        <v>10</v>
      </c>
      <c r="E4" s="147" t="s">
        <v>8</v>
      </c>
    </row>
    <row r="5" spans="2:5">
      <c r="B5" s="66" t="s">
        <v>132</v>
      </c>
      <c r="C5" s="148">
        <v>0.05</v>
      </c>
      <c r="D5" s="148">
        <v>0.95</v>
      </c>
      <c r="E5" s="148">
        <f>C5+D5</f>
        <v>1</v>
      </c>
    </row>
    <row r="6" spans="2:5">
      <c r="B6" s="66" t="s">
        <v>133</v>
      </c>
      <c r="C6" s="148">
        <v>0.5</v>
      </c>
      <c r="D6" s="148">
        <v>0.5</v>
      </c>
      <c r="E6" s="148">
        <f t="shared" ref="E6:E12" si="0">C6+D6</f>
        <v>1</v>
      </c>
    </row>
    <row r="7" spans="2:5">
      <c r="B7" s="66" t="s">
        <v>134</v>
      </c>
      <c r="C7" s="148">
        <v>0.05</v>
      </c>
      <c r="D7" s="148">
        <v>0.95</v>
      </c>
      <c r="E7" s="148">
        <f t="shared" si="0"/>
        <v>1</v>
      </c>
    </row>
    <row r="8" spans="2:5">
      <c r="B8" s="66" t="s">
        <v>103</v>
      </c>
      <c r="C8" s="148">
        <v>0.05</v>
      </c>
      <c r="D8" s="148">
        <v>0.95</v>
      </c>
      <c r="E8" s="148">
        <f t="shared" si="0"/>
        <v>1</v>
      </c>
    </row>
    <row r="9" spans="2:5">
      <c r="B9" s="66" t="s">
        <v>104</v>
      </c>
      <c r="C9" s="148">
        <v>0.05</v>
      </c>
      <c r="D9" s="148">
        <v>0.95</v>
      </c>
      <c r="E9" s="148">
        <f t="shared" si="0"/>
        <v>1</v>
      </c>
    </row>
    <row r="10" spans="2:5">
      <c r="B10" s="66" t="s">
        <v>105</v>
      </c>
      <c r="C10" s="148">
        <v>0.05</v>
      </c>
      <c r="D10" s="148">
        <v>0.95</v>
      </c>
      <c r="E10" s="148">
        <f t="shared" si="0"/>
        <v>1</v>
      </c>
    </row>
    <row r="11" spans="2:5">
      <c r="B11" s="66" t="s">
        <v>106</v>
      </c>
      <c r="C11" s="148">
        <v>0.05</v>
      </c>
      <c r="D11" s="148">
        <v>0.95</v>
      </c>
      <c r="E11" s="148">
        <f t="shared" si="0"/>
        <v>1</v>
      </c>
    </row>
    <row r="12" spans="2:5">
      <c r="B12" s="66" t="s">
        <v>107</v>
      </c>
      <c r="C12" s="148">
        <v>0.05</v>
      </c>
      <c r="D12" s="148">
        <v>0.95</v>
      </c>
      <c r="E12" s="148">
        <f t="shared" si="0"/>
        <v>1</v>
      </c>
    </row>
    <row r="13" spans="2:5">
      <c r="B13" s="66" t="s">
        <v>108</v>
      </c>
      <c r="C13" s="148">
        <v>0.05</v>
      </c>
      <c r="D13" s="148">
        <v>0.95</v>
      </c>
      <c r="E13" s="148">
        <f t="shared" ref="E13:E14" si="1">C13+D13</f>
        <v>1</v>
      </c>
    </row>
    <row r="14" spans="2:5">
      <c r="B14" s="66" t="s">
        <v>109</v>
      </c>
      <c r="C14" s="148">
        <v>0.05</v>
      </c>
      <c r="D14" s="148">
        <v>0.95</v>
      </c>
      <c r="E14" s="148">
        <f t="shared" si="1"/>
        <v>1</v>
      </c>
    </row>
    <row r="16" spans="2:5">
      <c r="B16" s="146"/>
      <c r="C16" s="146"/>
      <c r="D16" s="146"/>
      <c r="E16" s="146"/>
    </row>
    <row r="17" spans="2:22">
      <c r="B17" s="147" t="s">
        <v>111</v>
      </c>
      <c r="C17" s="147">
        <v>1</v>
      </c>
      <c r="D17" s="147">
        <v>2</v>
      </c>
      <c r="E17" s="147">
        <v>3</v>
      </c>
    </row>
    <row r="18" spans="2:22">
      <c r="B18" s="70" t="s">
        <v>114</v>
      </c>
      <c r="C18" s="94">
        <v>10000</v>
      </c>
      <c r="D18" s="94">
        <f>C18*1.03</f>
        <v>10300</v>
      </c>
      <c r="E18" s="94">
        <f>D18*1.03</f>
        <v>10609</v>
      </c>
    </row>
    <row r="19" spans="2:22">
      <c r="B19" s="70" t="s">
        <v>50</v>
      </c>
      <c r="C19" s="94">
        <f>'Profit and Loss Statement'!E6*0.0157</f>
        <v>6523.632599999999</v>
      </c>
      <c r="D19" s="94">
        <f>'Profit and Loss Statement'!F6*0.0157</f>
        <v>7175.99586</v>
      </c>
      <c r="E19" s="94">
        <f>'Profit and Loss Statement'!G6*0.0157</f>
        <v>7893.5954460000012</v>
      </c>
    </row>
    <row r="20" spans="2:22">
      <c r="B20" s="70" t="s">
        <v>135</v>
      </c>
      <c r="C20" s="94">
        <v>2500</v>
      </c>
      <c r="D20" s="94">
        <f t="shared" ref="D20:E23" si="2">C20*1.05</f>
        <v>2625</v>
      </c>
      <c r="E20" s="94">
        <f t="shared" si="2"/>
        <v>2756.25</v>
      </c>
    </row>
    <row r="21" spans="2:22">
      <c r="B21" s="70" t="s">
        <v>49</v>
      </c>
      <c r="C21" s="94">
        <v>1500</v>
      </c>
      <c r="D21" s="94">
        <f t="shared" si="2"/>
        <v>1575</v>
      </c>
      <c r="E21" s="94">
        <f t="shared" si="2"/>
        <v>1653.75</v>
      </c>
      <c r="F21" s="120"/>
      <c r="G21" s="120"/>
    </row>
    <row r="22" spans="2:22">
      <c r="B22" s="70" t="s">
        <v>115</v>
      </c>
      <c r="C22" s="94">
        <v>4800</v>
      </c>
      <c r="D22" s="94">
        <f t="shared" si="2"/>
        <v>5040</v>
      </c>
      <c r="E22" s="94">
        <f t="shared" si="2"/>
        <v>5292</v>
      </c>
      <c r="F22" s="1"/>
      <c r="G22" s="1"/>
    </row>
    <row r="23" spans="2:22">
      <c r="B23" s="70" t="s">
        <v>1</v>
      </c>
      <c r="C23" s="94">
        <v>3000</v>
      </c>
      <c r="D23" s="94">
        <f t="shared" si="2"/>
        <v>3150</v>
      </c>
      <c r="E23" s="94">
        <f t="shared" si="2"/>
        <v>3307.5</v>
      </c>
      <c r="F23" s="1"/>
      <c r="G23" s="1"/>
    </row>
    <row r="24" spans="2:22">
      <c r="F24" s="1"/>
      <c r="G24" s="1"/>
    </row>
    <row r="25" spans="2:22">
      <c r="F25" s="1"/>
      <c r="G25" s="1"/>
    </row>
    <row r="26" spans="2:22">
      <c r="E26" t="s">
        <v>131</v>
      </c>
    </row>
    <row r="30" spans="2:22">
      <c r="B30" s="149" t="s">
        <v>112</v>
      </c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V30" s="112" t="s">
        <v>127</v>
      </c>
    </row>
    <row r="31" spans="2:22">
      <c r="B31" s="151" t="s">
        <v>5</v>
      </c>
      <c r="C31" s="152">
        <v>1</v>
      </c>
      <c r="D31" s="152">
        <f>C31+1</f>
        <v>2</v>
      </c>
      <c r="E31" s="152">
        <f t="shared" ref="E31:N31" si="3">D31+1</f>
        <v>3</v>
      </c>
      <c r="F31" s="152">
        <f t="shared" si="3"/>
        <v>4</v>
      </c>
      <c r="G31" s="152">
        <f t="shared" si="3"/>
        <v>5</v>
      </c>
      <c r="H31" s="152">
        <f t="shared" si="3"/>
        <v>6</v>
      </c>
      <c r="I31" s="152">
        <f t="shared" si="3"/>
        <v>7</v>
      </c>
      <c r="J31" s="152">
        <f t="shared" si="3"/>
        <v>8</v>
      </c>
      <c r="K31" s="152">
        <f t="shared" si="3"/>
        <v>9</v>
      </c>
      <c r="L31" s="152">
        <f t="shared" si="3"/>
        <v>10</v>
      </c>
      <c r="M31" s="152">
        <f t="shared" si="3"/>
        <v>11</v>
      </c>
      <c r="N31" s="152">
        <f t="shared" si="3"/>
        <v>12</v>
      </c>
    </row>
    <row r="32" spans="2:22">
      <c r="B32" s="66" t="str">
        <f t="shared" ref="B32:B41" si="4">B5</f>
        <v>Barbering Services</v>
      </c>
      <c r="C32" s="94">
        <v>30000</v>
      </c>
      <c r="D32" s="94">
        <f>C32+20</f>
        <v>30020</v>
      </c>
      <c r="E32" s="94">
        <f t="shared" ref="E32:N32" si="5">D32+20</f>
        <v>30040</v>
      </c>
      <c r="F32" s="94">
        <f t="shared" si="5"/>
        <v>30060</v>
      </c>
      <c r="G32" s="94">
        <f t="shared" si="5"/>
        <v>30080</v>
      </c>
      <c r="H32" s="94">
        <f t="shared" si="5"/>
        <v>30100</v>
      </c>
      <c r="I32" s="94">
        <f t="shared" si="5"/>
        <v>30120</v>
      </c>
      <c r="J32" s="94">
        <f t="shared" si="5"/>
        <v>30140</v>
      </c>
      <c r="K32" s="94">
        <f t="shared" si="5"/>
        <v>30160</v>
      </c>
      <c r="L32" s="94">
        <f t="shared" si="5"/>
        <v>30180</v>
      </c>
      <c r="M32" s="94">
        <f t="shared" si="5"/>
        <v>30200</v>
      </c>
      <c r="N32" s="94">
        <f t="shared" si="5"/>
        <v>30220</v>
      </c>
      <c r="Q32" s="112" t="s">
        <v>127</v>
      </c>
      <c r="R32" s="112"/>
      <c r="S32" s="112"/>
      <c r="T32" s="115"/>
      <c r="U32" s="115"/>
      <c r="V32" s="115"/>
    </row>
    <row r="33" spans="2:22">
      <c r="B33" s="66" t="str">
        <f t="shared" si="4"/>
        <v>Product Sales</v>
      </c>
      <c r="C33" s="94">
        <f>C32*0.15</f>
        <v>4500</v>
      </c>
      <c r="D33" s="94">
        <f t="shared" ref="D33:N33" si="6">D32*0.15</f>
        <v>4503</v>
      </c>
      <c r="E33" s="94">
        <f t="shared" si="6"/>
        <v>4506</v>
      </c>
      <c r="F33" s="94">
        <f t="shared" si="6"/>
        <v>4509</v>
      </c>
      <c r="G33" s="94">
        <f t="shared" si="6"/>
        <v>4512</v>
      </c>
      <c r="H33" s="94">
        <f t="shared" si="6"/>
        <v>4515</v>
      </c>
      <c r="I33" s="94">
        <f t="shared" si="6"/>
        <v>4518</v>
      </c>
      <c r="J33" s="94">
        <f t="shared" si="6"/>
        <v>4521</v>
      </c>
      <c r="K33" s="94">
        <f t="shared" si="6"/>
        <v>4524</v>
      </c>
      <c r="L33" s="94">
        <f t="shared" si="6"/>
        <v>4527</v>
      </c>
      <c r="M33" s="94">
        <f t="shared" si="6"/>
        <v>4530</v>
      </c>
      <c r="N33" s="94">
        <f t="shared" si="6"/>
        <v>4533</v>
      </c>
      <c r="R33" s="112"/>
      <c r="S33" s="112" t="s">
        <v>127</v>
      </c>
      <c r="T33" s="115"/>
      <c r="U33" s="115"/>
      <c r="V33" s="115"/>
    </row>
    <row r="34" spans="2:22">
      <c r="B34" s="66" t="str">
        <f t="shared" si="4"/>
        <v>Item 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R34" s="112"/>
      <c r="S34" s="112"/>
      <c r="T34" s="115"/>
      <c r="U34" s="115"/>
      <c r="V34" s="115"/>
    </row>
    <row r="35" spans="2:22">
      <c r="B35" s="66" t="str">
        <f t="shared" si="4"/>
        <v>Item 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R35" s="115"/>
      <c r="S35" s="115"/>
      <c r="T35" s="115"/>
      <c r="U35" s="115"/>
      <c r="V35" s="115"/>
    </row>
    <row r="36" spans="2:22">
      <c r="B36" s="66" t="str">
        <f t="shared" si="4"/>
        <v>Item 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R36" s="115"/>
      <c r="S36" s="115"/>
      <c r="T36" s="115"/>
      <c r="U36" s="115"/>
      <c r="V36" s="115"/>
    </row>
    <row r="37" spans="2:22">
      <c r="B37" s="66" t="str">
        <f t="shared" si="4"/>
        <v>Item 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R37" s="115"/>
      <c r="S37" s="115"/>
      <c r="T37" s="115"/>
      <c r="U37" s="115"/>
      <c r="V37" s="115"/>
    </row>
    <row r="38" spans="2:22">
      <c r="B38" s="66" t="str">
        <f t="shared" si="4"/>
        <v>Item 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R38" s="115"/>
      <c r="S38" s="115"/>
      <c r="T38" s="115"/>
      <c r="U38" s="115"/>
      <c r="V38" s="115"/>
    </row>
    <row r="39" spans="2:22">
      <c r="B39" s="66" t="str">
        <f t="shared" si="4"/>
        <v>Item 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R39" s="115"/>
      <c r="S39" s="115"/>
      <c r="T39" s="115"/>
      <c r="U39" s="115"/>
      <c r="V39" s="115"/>
    </row>
    <row r="40" spans="2:22">
      <c r="B40" s="66" t="str">
        <f t="shared" si="4"/>
        <v>Item 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R40" s="115"/>
      <c r="S40" s="115"/>
      <c r="T40" s="115"/>
      <c r="U40" s="115"/>
      <c r="V40" s="115"/>
    </row>
    <row r="41" spans="2:22">
      <c r="B41" s="66" t="str">
        <f t="shared" si="4"/>
        <v>Item 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R41" s="115"/>
      <c r="S41" s="115"/>
      <c r="T41" s="115"/>
      <c r="U41" s="115"/>
      <c r="V41" s="115"/>
    </row>
    <row r="42" spans="2:22">
      <c r="B42" s="153" t="s">
        <v>8</v>
      </c>
      <c r="C42" s="154">
        <f>SUM(C32:C41)</f>
        <v>34500</v>
      </c>
      <c r="D42" s="154">
        <f t="shared" ref="D42:N42" si="7">SUM(D32:D41)</f>
        <v>34523</v>
      </c>
      <c r="E42" s="154">
        <f t="shared" si="7"/>
        <v>34546</v>
      </c>
      <c r="F42" s="154">
        <f t="shared" si="7"/>
        <v>34569</v>
      </c>
      <c r="G42" s="154">
        <f t="shared" si="7"/>
        <v>34592</v>
      </c>
      <c r="H42" s="154">
        <f t="shared" si="7"/>
        <v>34615</v>
      </c>
      <c r="I42" s="154">
        <f t="shared" si="7"/>
        <v>34638</v>
      </c>
      <c r="J42" s="154">
        <f t="shared" si="7"/>
        <v>34661</v>
      </c>
      <c r="K42" s="154">
        <f t="shared" si="7"/>
        <v>34684</v>
      </c>
      <c r="L42" s="154">
        <f t="shared" si="7"/>
        <v>34707</v>
      </c>
      <c r="M42" s="154">
        <f t="shared" si="7"/>
        <v>34730</v>
      </c>
      <c r="N42" s="154">
        <f t="shared" si="7"/>
        <v>34753</v>
      </c>
    </row>
    <row r="43" spans="2:22">
      <c r="Q43" s="145" t="s">
        <v>142</v>
      </c>
    </row>
    <row r="44" spans="2:22">
      <c r="B44" s="146"/>
      <c r="C44" s="146"/>
    </row>
    <row r="45" spans="2:22">
      <c r="B45" s="147" t="s">
        <v>122</v>
      </c>
      <c r="C45" s="147"/>
    </row>
    <row r="46" spans="2:22">
      <c r="B46" s="66" t="s">
        <v>3</v>
      </c>
      <c r="C46" s="144">
        <v>0.1</v>
      </c>
    </row>
    <row r="47" spans="2:22">
      <c r="B47" s="66" t="s">
        <v>4</v>
      </c>
      <c r="C47" s="144">
        <v>0.1</v>
      </c>
    </row>
    <row r="49" spans="2:14">
      <c r="B49" s="112" t="s">
        <v>57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</row>
    <row r="50" spans="2:14">
      <c r="B50" s="112" t="s">
        <v>5</v>
      </c>
      <c r="C50" s="112">
        <v>1</v>
      </c>
      <c r="D50" s="112">
        <f>C50+1</f>
        <v>2</v>
      </c>
      <c r="E50" s="112">
        <f t="shared" ref="E50:N50" si="8">D50+1</f>
        <v>3</v>
      </c>
      <c r="F50" s="112">
        <f t="shared" si="8"/>
        <v>4</v>
      </c>
      <c r="G50" s="112">
        <f t="shared" si="8"/>
        <v>5</v>
      </c>
      <c r="H50" s="112">
        <f t="shared" si="8"/>
        <v>6</v>
      </c>
      <c r="I50" s="112">
        <f t="shared" si="8"/>
        <v>7</v>
      </c>
      <c r="J50" s="112">
        <f t="shared" si="8"/>
        <v>8</v>
      </c>
      <c r="K50" s="112">
        <f t="shared" si="8"/>
        <v>9</v>
      </c>
      <c r="L50" s="112">
        <f t="shared" si="8"/>
        <v>10</v>
      </c>
      <c r="M50" s="112">
        <f t="shared" si="8"/>
        <v>11</v>
      </c>
      <c r="N50" s="112">
        <f t="shared" si="8"/>
        <v>12</v>
      </c>
    </row>
    <row r="51" spans="2:14">
      <c r="B51" s="112" t="str">
        <f t="shared" ref="B51:B60" si="9">B32</f>
        <v>Barbering Services</v>
      </c>
      <c r="C51" s="114">
        <f t="shared" ref="C51:N51" si="10">C32*($C$5/$E$5)</f>
        <v>1500</v>
      </c>
      <c r="D51" s="114">
        <f t="shared" si="10"/>
        <v>1501</v>
      </c>
      <c r="E51" s="114">
        <f t="shared" si="10"/>
        <v>1502</v>
      </c>
      <c r="F51" s="114">
        <f t="shared" si="10"/>
        <v>1503</v>
      </c>
      <c r="G51" s="114">
        <f t="shared" si="10"/>
        <v>1504</v>
      </c>
      <c r="H51" s="114">
        <f t="shared" si="10"/>
        <v>1505</v>
      </c>
      <c r="I51" s="114">
        <f t="shared" si="10"/>
        <v>1506</v>
      </c>
      <c r="J51" s="114">
        <f t="shared" si="10"/>
        <v>1507</v>
      </c>
      <c r="K51" s="114">
        <f t="shared" si="10"/>
        <v>1508</v>
      </c>
      <c r="L51" s="114">
        <f t="shared" si="10"/>
        <v>1509</v>
      </c>
      <c r="M51" s="114">
        <f t="shared" si="10"/>
        <v>1510</v>
      </c>
      <c r="N51" s="114">
        <f t="shared" si="10"/>
        <v>1511</v>
      </c>
    </row>
    <row r="52" spans="2:14">
      <c r="B52" s="112" t="str">
        <f t="shared" si="9"/>
        <v>Product Sales</v>
      </c>
      <c r="C52" s="114">
        <f t="shared" ref="C52:N52" si="11">C33*($C$6/$E$6)</f>
        <v>2250</v>
      </c>
      <c r="D52" s="114">
        <f t="shared" si="11"/>
        <v>2251.5</v>
      </c>
      <c r="E52" s="114">
        <f t="shared" si="11"/>
        <v>2253</v>
      </c>
      <c r="F52" s="114">
        <f t="shared" si="11"/>
        <v>2254.5</v>
      </c>
      <c r="G52" s="114">
        <f t="shared" si="11"/>
        <v>2256</v>
      </c>
      <c r="H52" s="114">
        <f t="shared" si="11"/>
        <v>2257.5</v>
      </c>
      <c r="I52" s="114">
        <f t="shared" si="11"/>
        <v>2259</v>
      </c>
      <c r="J52" s="114">
        <f t="shared" si="11"/>
        <v>2260.5</v>
      </c>
      <c r="K52" s="114">
        <f t="shared" si="11"/>
        <v>2262</v>
      </c>
      <c r="L52" s="114">
        <f t="shared" si="11"/>
        <v>2263.5</v>
      </c>
      <c r="M52" s="114">
        <f t="shared" si="11"/>
        <v>2265</v>
      </c>
      <c r="N52" s="114">
        <f t="shared" si="11"/>
        <v>2266.5</v>
      </c>
    </row>
    <row r="53" spans="2:14">
      <c r="B53" s="112" t="str">
        <f t="shared" si="9"/>
        <v>Item 3</v>
      </c>
      <c r="C53" s="114">
        <f t="shared" ref="C53:N53" si="12">C34*($C$7/$E$7)</f>
        <v>0</v>
      </c>
      <c r="D53" s="114">
        <f t="shared" si="12"/>
        <v>0</v>
      </c>
      <c r="E53" s="114">
        <f t="shared" si="12"/>
        <v>0</v>
      </c>
      <c r="F53" s="114">
        <f t="shared" si="12"/>
        <v>0</v>
      </c>
      <c r="G53" s="114">
        <f t="shared" si="12"/>
        <v>0</v>
      </c>
      <c r="H53" s="114">
        <f t="shared" si="12"/>
        <v>0</v>
      </c>
      <c r="I53" s="114">
        <f t="shared" si="12"/>
        <v>0</v>
      </c>
      <c r="J53" s="114">
        <f t="shared" si="12"/>
        <v>0</v>
      </c>
      <c r="K53" s="114">
        <f t="shared" si="12"/>
        <v>0</v>
      </c>
      <c r="L53" s="114">
        <f t="shared" si="12"/>
        <v>0</v>
      </c>
      <c r="M53" s="114">
        <f t="shared" si="12"/>
        <v>0</v>
      </c>
      <c r="N53" s="114">
        <f t="shared" si="12"/>
        <v>0</v>
      </c>
    </row>
    <row r="54" spans="2:14">
      <c r="B54" s="112" t="str">
        <f t="shared" si="9"/>
        <v>Item 4</v>
      </c>
      <c r="C54" s="114">
        <f t="shared" ref="C54:N54" si="13">C35*($C$8/$E$8)</f>
        <v>0</v>
      </c>
      <c r="D54" s="114">
        <f t="shared" si="13"/>
        <v>0</v>
      </c>
      <c r="E54" s="114">
        <f t="shared" si="13"/>
        <v>0</v>
      </c>
      <c r="F54" s="114">
        <f t="shared" si="13"/>
        <v>0</v>
      </c>
      <c r="G54" s="114">
        <f t="shared" si="13"/>
        <v>0</v>
      </c>
      <c r="H54" s="114">
        <f t="shared" si="13"/>
        <v>0</v>
      </c>
      <c r="I54" s="114">
        <f t="shared" si="13"/>
        <v>0</v>
      </c>
      <c r="J54" s="114">
        <f t="shared" si="13"/>
        <v>0</v>
      </c>
      <c r="K54" s="114">
        <f t="shared" si="13"/>
        <v>0</v>
      </c>
      <c r="L54" s="114">
        <f t="shared" si="13"/>
        <v>0</v>
      </c>
      <c r="M54" s="114">
        <f t="shared" si="13"/>
        <v>0</v>
      </c>
      <c r="N54" s="114">
        <f t="shared" si="13"/>
        <v>0</v>
      </c>
    </row>
    <row r="55" spans="2:14">
      <c r="B55" s="112" t="str">
        <f t="shared" si="9"/>
        <v>Item 5</v>
      </c>
      <c r="C55" s="114">
        <f t="shared" ref="C55:N55" si="14">C36*($C$9/$E$9)</f>
        <v>0</v>
      </c>
      <c r="D55" s="114">
        <f t="shared" si="14"/>
        <v>0</v>
      </c>
      <c r="E55" s="114">
        <f t="shared" si="14"/>
        <v>0</v>
      </c>
      <c r="F55" s="114">
        <f t="shared" si="14"/>
        <v>0</v>
      </c>
      <c r="G55" s="114">
        <f t="shared" si="14"/>
        <v>0</v>
      </c>
      <c r="H55" s="114">
        <f t="shared" si="14"/>
        <v>0</v>
      </c>
      <c r="I55" s="114">
        <f t="shared" si="14"/>
        <v>0</v>
      </c>
      <c r="J55" s="114">
        <f t="shared" si="14"/>
        <v>0</v>
      </c>
      <c r="K55" s="114">
        <f t="shared" si="14"/>
        <v>0</v>
      </c>
      <c r="L55" s="114">
        <f t="shared" si="14"/>
        <v>0</v>
      </c>
      <c r="M55" s="114">
        <f t="shared" si="14"/>
        <v>0</v>
      </c>
      <c r="N55" s="114">
        <f t="shared" si="14"/>
        <v>0</v>
      </c>
    </row>
    <row r="56" spans="2:14">
      <c r="B56" s="112" t="str">
        <f t="shared" si="9"/>
        <v>Item 6</v>
      </c>
      <c r="C56" s="114">
        <f t="shared" ref="C56:N56" si="15">C37*($C$10/$E$10)</f>
        <v>0</v>
      </c>
      <c r="D56" s="114">
        <f t="shared" si="15"/>
        <v>0</v>
      </c>
      <c r="E56" s="114">
        <f t="shared" si="15"/>
        <v>0</v>
      </c>
      <c r="F56" s="114">
        <f t="shared" si="15"/>
        <v>0</v>
      </c>
      <c r="G56" s="114">
        <f t="shared" si="15"/>
        <v>0</v>
      </c>
      <c r="H56" s="114">
        <f t="shared" si="15"/>
        <v>0</v>
      </c>
      <c r="I56" s="114">
        <f t="shared" si="15"/>
        <v>0</v>
      </c>
      <c r="J56" s="114">
        <f t="shared" si="15"/>
        <v>0</v>
      </c>
      <c r="K56" s="114">
        <f t="shared" si="15"/>
        <v>0</v>
      </c>
      <c r="L56" s="114">
        <f t="shared" si="15"/>
        <v>0</v>
      </c>
      <c r="M56" s="114">
        <f t="shared" si="15"/>
        <v>0</v>
      </c>
      <c r="N56" s="114">
        <f t="shared" si="15"/>
        <v>0</v>
      </c>
    </row>
    <row r="57" spans="2:14">
      <c r="B57" s="112" t="str">
        <f t="shared" si="9"/>
        <v>Item 7</v>
      </c>
      <c r="C57" s="114">
        <f t="shared" ref="C57:N57" si="16">C38*($C$11/$E$11)</f>
        <v>0</v>
      </c>
      <c r="D57" s="114">
        <f t="shared" si="16"/>
        <v>0</v>
      </c>
      <c r="E57" s="114">
        <f t="shared" si="16"/>
        <v>0</v>
      </c>
      <c r="F57" s="114">
        <f t="shared" si="16"/>
        <v>0</v>
      </c>
      <c r="G57" s="114">
        <f t="shared" si="16"/>
        <v>0</v>
      </c>
      <c r="H57" s="114">
        <f t="shared" si="16"/>
        <v>0</v>
      </c>
      <c r="I57" s="114">
        <f t="shared" si="16"/>
        <v>0</v>
      </c>
      <c r="J57" s="114">
        <f t="shared" si="16"/>
        <v>0</v>
      </c>
      <c r="K57" s="114">
        <f t="shared" si="16"/>
        <v>0</v>
      </c>
      <c r="L57" s="114">
        <f t="shared" si="16"/>
        <v>0</v>
      </c>
      <c r="M57" s="114">
        <f t="shared" si="16"/>
        <v>0</v>
      </c>
      <c r="N57" s="114">
        <f t="shared" si="16"/>
        <v>0</v>
      </c>
    </row>
    <row r="58" spans="2:14">
      <c r="B58" s="112" t="str">
        <f t="shared" si="9"/>
        <v>Item 8</v>
      </c>
      <c r="C58" s="114">
        <f t="shared" ref="C58:N58" si="17">C39*($C$12/$E$12)</f>
        <v>0</v>
      </c>
      <c r="D58" s="114">
        <f t="shared" si="17"/>
        <v>0</v>
      </c>
      <c r="E58" s="114">
        <f t="shared" si="17"/>
        <v>0</v>
      </c>
      <c r="F58" s="114">
        <f t="shared" si="17"/>
        <v>0</v>
      </c>
      <c r="G58" s="114">
        <f t="shared" si="17"/>
        <v>0</v>
      </c>
      <c r="H58" s="114">
        <f t="shared" si="17"/>
        <v>0</v>
      </c>
      <c r="I58" s="114">
        <f t="shared" si="17"/>
        <v>0</v>
      </c>
      <c r="J58" s="114">
        <f t="shared" si="17"/>
        <v>0</v>
      </c>
      <c r="K58" s="114">
        <f t="shared" si="17"/>
        <v>0</v>
      </c>
      <c r="L58" s="114">
        <f t="shared" si="17"/>
        <v>0</v>
      </c>
      <c r="M58" s="114">
        <f t="shared" si="17"/>
        <v>0</v>
      </c>
      <c r="N58" s="114">
        <f t="shared" si="17"/>
        <v>0</v>
      </c>
    </row>
    <row r="59" spans="2:14">
      <c r="B59" s="112" t="str">
        <f t="shared" si="9"/>
        <v>Item 9</v>
      </c>
      <c r="C59" s="114">
        <f t="shared" ref="C59:N59" si="18">C40*($C$13/$E$13)</f>
        <v>0</v>
      </c>
      <c r="D59" s="114">
        <f t="shared" si="18"/>
        <v>0</v>
      </c>
      <c r="E59" s="114">
        <f t="shared" si="18"/>
        <v>0</v>
      </c>
      <c r="F59" s="114">
        <f t="shared" si="18"/>
        <v>0</v>
      </c>
      <c r="G59" s="114">
        <f t="shared" si="18"/>
        <v>0</v>
      </c>
      <c r="H59" s="114">
        <f t="shared" si="18"/>
        <v>0</v>
      </c>
      <c r="I59" s="114">
        <f t="shared" si="18"/>
        <v>0</v>
      </c>
      <c r="J59" s="114">
        <f t="shared" si="18"/>
        <v>0</v>
      </c>
      <c r="K59" s="114">
        <f t="shared" si="18"/>
        <v>0</v>
      </c>
      <c r="L59" s="114">
        <f t="shared" si="18"/>
        <v>0</v>
      </c>
      <c r="M59" s="114">
        <f t="shared" si="18"/>
        <v>0</v>
      </c>
      <c r="N59" s="114">
        <f t="shared" si="18"/>
        <v>0</v>
      </c>
    </row>
    <row r="60" spans="2:14">
      <c r="B60" s="112" t="str">
        <f t="shared" si="9"/>
        <v>Item 10</v>
      </c>
      <c r="C60" s="114">
        <f t="shared" ref="C60:N60" si="19">C41*($C$14/$E$14)</f>
        <v>0</v>
      </c>
      <c r="D60" s="114">
        <f t="shared" si="19"/>
        <v>0</v>
      </c>
      <c r="E60" s="114">
        <f t="shared" si="19"/>
        <v>0</v>
      </c>
      <c r="F60" s="114">
        <f t="shared" si="19"/>
        <v>0</v>
      </c>
      <c r="G60" s="114">
        <f t="shared" si="19"/>
        <v>0</v>
      </c>
      <c r="H60" s="114">
        <f t="shared" si="19"/>
        <v>0</v>
      </c>
      <c r="I60" s="114">
        <f t="shared" si="19"/>
        <v>0</v>
      </c>
      <c r="J60" s="114">
        <f t="shared" si="19"/>
        <v>0</v>
      </c>
      <c r="K60" s="114">
        <f t="shared" si="19"/>
        <v>0</v>
      </c>
      <c r="L60" s="114">
        <f t="shared" si="19"/>
        <v>0</v>
      </c>
      <c r="M60" s="114">
        <f t="shared" si="19"/>
        <v>0</v>
      </c>
      <c r="N60" s="114">
        <f t="shared" si="19"/>
        <v>0</v>
      </c>
    </row>
    <row r="61" spans="2:14">
      <c r="B61" s="112" t="s">
        <v>8</v>
      </c>
      <c r="C61" s="114">
        <f>SUM(C51:C60)</f>
        <v>3750</v>
      </c>
      <c r="D61" s="114">
        <f t="shared" ref="D61:N61" si="20">SUM(D51:D60)</f>
        <v>3752.5</v>
      </c>
      <c r="E61" s="114">
        <f t="shared" si="20"/>
        <v>3755</v>
      </c>
      <c r="F61" s="114">
        <f t="shared" si="20"/>
        <v>3757.5</v>
      </c>
      <c r="G61" s="114">
        <f t="shared" si="20"/>
        <v>3760</v>
      </c>
      <c r="H61" s="114">
        <f t="shared" si="20"/>
        <v>3762.5</v>
      </c>
      <c r="I61" s="114">
        <f t="shared" si="20"/>
        <v>3765</v>
      </c>
      <c r="J61" s="114">
        <f t="shared" si="20"/>
        <v>3767.5</v>
      </c>
      <c r="K61" s="114">
        <f t="shared" si="20"/>
        <v>3770</v>
      </c>
      <c r="L61" s="114">
        <f t="shared" si="20"/>
        <v>3772.5</v>
      </c>
      <c r="M61" s="114">
        <f t="shared" si="20"/>
        <v>3775</v>
      </c>
      <c r="N61" s="114">
        <f t="shared" si="20"/>
        <v>3777.5</v>
      </c>
    </row>
    <row r="62" spans="2:14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</row>
    <row r="63" spans="2:14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</row>
    <row r="64" spans="2:14">
      <c r="B64" s="112" t="s">
        <v>10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</row>
    <row r="65" spans="2:14">
      <c r="B65" s="112" t="s">
        <v>5</v>
      </c>
      <c r="C65" s="112">
        <v>1</v>
      </c>
      <c r="D65" s="112">
        <f>C65+1</f>
        <v>2</v>
      </c>
      <c r="E65" s="112">
        <f t="shared" ref="E65:N65" si="21">D65+1</f>
        <v>3</v>
      </c>
      <c r="F65" s="112">
        <f t="shared" si="21"/>
        <v>4</v>
      </c>
      <c r="G65" s="112">
        <f t="shared" si="21"/>
        <v>5</v>
      </c>
      <c r="H65" s="112">
        <f t="shared" si="21"/>
        <v>6</v>
      </c>
      <c r="I65" s="112">
        <f t="shared" si="21"/>
        <v>7</v>
      </c>
      <c r="J65" s="112">
        <f t="shared" si="21"/>
        <v>8</v>
      </c>
      <c r="K65" s="112">
        <f t="shared" si="21"/>
        <v>9</v>
      </c>
      <c r="L65" s="112">
        <f t="shared" si="21"/>
        <v>10</v>
      </c>
      <c r="M65" s="112">
        <f t="shared" si="21"/>
        <v>11</v>
      </c>
      <c r="N65" s="112">
        <f t="shared" si="21"/>
        <v>12</v>
      </c>
    </row>
    <row r="66" spans="2:14">
      <c r="B66" s="112" t="s">
        <v>8</v>
      </c>
      <c r="C66" s="114">
        <f t="shared" ref="C66:N66" si="22">C42-C61</f>
        <v>30750</v>
      </c>
      <c r="D66" s="114">
        <f t="shared" si="22"/>
        <v>30770.5</v>
      </c>
      <c r="E66" s="114">
        <f t="shared" si="22"/>
        <v>30791</v>
      </c>
      <c r="F66" s="114">
        <f t="shared" si="22"/>
        <v>30811.5</v>
      </c>
      <c r="G66" s="114">
        <f t="shared" si="22"/>
        <v>30832</v>
      </c>
      <c r="H66" s="114">
        <f t="shared" si="22"/>
        <v>30852.5</v>
      </c>
      <c r="I66" s="114">
        <f t="shared" si="22"/>
        <v>30873</v>
      </c>
      <c r="J66" s="114">
        <f t="shared" si="22"/>
        <v>30893.5</v>
      </c>
      <c r="K66" s="114">
        <f t="shared" si="22"/>
        <v>30914</v>
      </c>
      <c r="L66" s="114">
        <f t="shared" si="22"/>
        <v>30934.5</v>
      </c>
      <c r="M66" s="114">
        <f t="shared" si="22"/>
        <v>30955</v>
      </c>
      <c r="N66" s="114">
        <f t="shared" si="22"/>
        <v>30975.5</v>
      </c>
    </row>
  </sheetData>
  <sheetProtection algorithmName="SHA-512" hashValue="V/WD6dPdokPiuCpXbUXXwyknh1viaWlRDMq9vuZhx4h5AxTYLDdudVHrUm3tgNGY5+knvAWF9+3cQQzv9lK8yg==" saltValue="sGzfKOhCSLhFhlo0Tod08w==" spinCount="100000" sheet="1" objects="1" scenarios="1" selectLockedCells="1"/>
  <hyperlinks>
    <hyperlink ref="Q43" r:id="rId1" xr:uid="{5CA22377-3EC2-4905-B960-B6B7290D9360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E471"/>
  <sheetViews>
    <sheetView showGridLines="0" workbookViewId="0">
      <selection activeCell="S3" sqref="S3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5">
      <c r="A4" s="53" t="s">
        <v>34</v>
      </c>
      <c r="B4" s="54"/>
      <c r="C4" s="55"/>
      <c r="D4" s="56" t="s">
        <v>35</v>
      </c>
      <c r="E4" s="55"/>
    </row>
    <row r="5" spans="1:5">
      <c r="A5" s="57" t="s">
        <v>37</v>
      </c>
      <c r="B5" s="58">
        <f>'Use of Funds'!E22</f>
        <v>75000</v>
      </c>
      <c r="C5" s="55"/>
      <c r="D5" s="56" t="s">
        <v>36</v>
      </c>
      <c r="E5" s="59">
        <f>PMT(B6/B8,(B7*B8),-B5)</f>
        <v>1131.9509986642045</v>
      </c>
    </row>
    <row r="6" spans="1:5">
      <c r="A6" s="60" t="s">
        <v>39</v>
      </c>
      <c r="B6" s="54">
        <v>7.0000000000000007E-2</v>
      </c>
      <c r="C6" s="55"/>
      <c r="D6" s="56" t="s">
        <v>38</v>
      </c>
      <c r="E6" s="59">
        <f>SUM(D14:D600)</f>
        <v>20083.883887793178</v>
      </c>
    </row>
    <row r="7" spans="1:5">
      <c r="A7" s="60" t="s">
        <v>40</v>
      </c>
      <c r="B7" s="60">
        <v>7</v>
      </c>
      <c r="C7" s="55"/>
      <c r="D7" s="55"/>
      <c r="E7" s="55"/>
    </row>
    <row r="8" spans="1:5">
      <c r="A8" s="53" t="s">
        <v>41</v>
      </c>
      <c r="B8" s="53">
        <v>12</v>
      </c>
      <c r="C8" s="55"/>
      <c r="D8" s="55"/>
      <c r="E8" s="55"/>
    </row>
    <row r="9" spans="1:5">
      <c r="A9" s="55"/>
      <c r="B9" s="55"/>
      <c r="C9" s="55"/>
      <c r="D9" s="55"/>
      <c r="E9" s="55"/>
    </row>
    <row r="13" spans="1:5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5">
      <c r="A14">
        <v>1</v>
      </c>
      <c r="B14" s="1">
        <f>$E$5</f>
        <v>1131.9509986642045</v>
      </c>
      <c r="C14" s="1">
        <f>B14-D14</f>
        <v>694.45099866420446</v>
      </c>
      <c r="D14" s="1">
        <f>(B5*($B$6/$B$8))</f>
        <v>437.5</v>
      </c>
      <c r="E14" s="1">
        <f>B5-C14</f>
        <v>74305.549001335792</v>
      </c>
    </row>
    <row r="15" spans="1:5">
      <c r="A15">
        <f>IF(($B$7*$B$8&gt;A14),IF(($B$7*$B$8)=A14,"",A14+1),"")</f>
        <v>2</v>
      </c>
      <c r="B15" s="1">
        <f>IF(A15="","",$B$14)</f>
        <v>1131.9509986642045</v>
      </c>
      <c r="C15" s="1">
        <f>IF(A15="","",B15-D15)</f>
        <v>698.501962823079</v>
      </c>
      <c r="D15" s="1">
        <f>IF(A15="","",(E14*($B$6/$B$8)))</f>
        <v>433.44903584112546</v>
      </c>
      <c r="E15" s="1">
        <f>IF(A15="","",E14-C15)</f>
        <v>73607.047038512712</v>
      </c>
    </row>
    <row r="16" spans="1:5">
      <c r="A16">
        <f t="shared" ref="A16:A79" si="0">IF(($B$7*$B$8&gt;A15),IF(($B$7*$B$8)=A15,"",A15+1),"")</f>
        <v>3</v>
      </c>
      <c r="B16" s="1">
        <f t="shared" ref="B16:B79" si="1">IF(A16="","",$B$14)</f>
        <v>1131.9509986642045</v>
      </c>
      <c r="C16" s="1">
        <f t="shared" ref="C16:C79" si="2">IF(A16="","",B16-D16)</f>
        <v>702.57655760621356</v>
      </c>
      <c r="D16" s="1">
        <f t="shared" ref="D16:D79" si="3">IF(A16="","",(E15*($B$6/$B$8)))</f>
        <v>429.37444105799085</v>
      </c>
      <c r="E16" s="1">
        <f t="shared" ref="E16:E79" si="4">IF(A16="","",E15-C16)</f>
        <v>72904.470480906501</v>
      </c>
    </row>
    <row r="17" spans="1:5">
      <c r="A17">
        <f t="shared" si="0"/>
        <v>4</v>
      </c>
      <c r="B17" s="1">
        <f t="shared" si="1"/>
        <v>1131.9509986642045</v>
      </c>
      <c r="C17" s="1">
        <f t="shared" si="2"/>
        <v>706.67492085891649</v>
      </c>
      <c r="D17" s="1">
        <f t="shared" si="3"/>
        <v>425.27607780528791</v>
      </c>
      <c r="E17" s="1">
        <f t="shared" si="4"/>
        <v>72197.795560047583</v>
      </c>
    </row>
    <row r="18" spans="1:5">
      <c r="A18">
        <f t="shared" si="0"/>
        <v>5</v>
      </c>
      <c r="B18" s="1">
        <f t="shared" si="1"/>
        <v>1131.9509986642045</v>
      </c>
      <c r="C18" s="1">
        <f t="shared" si="2"/>
        <v>710.79719123059351</v>
      </c>
      <c r="D18" s="1">
        <f t="shared" si="3"/>
        <v>421.15380743361095</v>
      </c>
      <c r="E18" s="1">
        <f t="shared" si="4"/>
        <v>71486.998368816989</v>
      </c>
    </row>
    <row r="19" spans="1:5">
      <c r="A19">
        <f t="shared" si="0"/>
        <v>6</v>
      </c>
      <c r="B19" s="1">
        <f t="shared" si="1"/>
        <v>1131.9509986642045</v>
      </c>
      <c r="C19" s="1">
        <f t="shared" si="2"/>
        <v>714.9435081794386</v>
      </c>
      <c r="D19" s="1">
        <f t="shared" si="3"/>
        <v>417.00749048476581</v>
      </c>
      <c r="E19" s="1">
        <f t="shared" si="4"/>
        <v>70772.054860637552</v>
      </c>
    </row>
    <row r="20" spans="1:5">
      <c r="A20">
        <f t="shared" si="0"/>
        <v>7</v>
      </c>
      <c r="B20" s="1">
        <f t="shared" si="1"/>
        <v>1131.9509986642045</v>
      </c>
      <c r="C20" s="1">
        <f t="shared" si="2"/>
        <v>719.11401197715213</v>
      </c>
      <c r="D20" s="1">
        <f t="shared" si="3"/>
        <v>412.83698668705239</v>
      </c>
      <c r="E20" s="1">
        <f t="shared" si="4"/>
        <v>70052.940848660393</v>
      </c>
    </row>
    <row r="21" spans="1:5">
      <c r="A21">
        <f t="shared" si="0"/>
        <v>8</v>
      </c>
      <c r="B21" s="1">
        <f t="shared" si="1"/>
        <v>1131.9509986642045</v>
      </c>
      <c r="C21" s="1">
        <f t="shared" si="2"/>
        <v>723.30884371368552</v>
      </c>
      <c r="D21" s="1">
        <f t="shared" si="3"/>
        <v>408.642154950519</v>
      </c>
      <c r="E21" s="1">
        <f t="shared" si="4"/>
        <v>69329.632004946703</v>
      </c>
    </row>
    <row r="22" spans="1:5">
      <c r="A22">
        <f t="shared" si="0"/>
        <v>9</v>
      </c>
      <c r="B22" s="1">
        <f t="shared" si="1"/>
        <v>1131.9509986642045</v>
      </c>
      <c r="C22" s="1">
        <f t="shared" si="2"/>
        <v>727.52814530201533</v>
      </c>
      <c r="D22" s="1">
        <f t="shared" si="3"/>
        <v>404.42285336218913</v>
      </c>
      <c r="E22" s="1">
        <f t="shared" si="4"/>
        <v>68602.103859644689</v>
      </c>
    </row>
    <row r="23" spans="1:5">
      <c r="A23">
        <f t="shared" si="0"/>
        <v>10</v>
      </c>
      <c r="B23" s="1">
        <f t="shared" si="1"/>
        <v>1131.9509986642045</v>
      </c>
      <c r="C23" s="1">
        <f t="shared" si="2"/>
        <v>731.77205948294375</v>
      </c>
      <c r="D23" s="1">
        <f t="shared" si="3"/>
        <v>400.17893918126072</v>
      </c>
      <c r="E23" s="1">
        <f t="shared" si="4"/>
        <v>67870.331800161744</v>
      </c>
    </row>
    <row r="24" spans="1:5">
      <c r="A24">
        <f t="shared" si="0"/>
        <v>11</v>
      </c>
      <c r="B24" s="1">
        <f t="shared" si="1"/>
        <v>1131.9509986642045</v>
      </c>
      <c r="C24" s="1">
        <f t="shared" si="2"/>
        <v>736.04072982992761</v>
      </c>
      <c r="D24" s="1">
        <f t="shared" si="3"/>
        <v>395.91026883427685</v>
      </c>
      <c r="E24" s="1">
        <f t="shared" si="4"/>
        <v>67134.291070331819</v>
      </c>
    </row>
    <row r="25" spans="1:5">
      <c r="A25">
        <f t="shared" si="0"/>
        <v>12</v>
      </c>
      <c r="B25" s="1">
        <f t="shared" si="1"/>
        <v>1131.9509986642045</v>
      </c>
      <c r="C25" s="1">
        <f t="shared" si="2"/>
        <v>740.33430075393551</v>
      </c>
      <c r="D25" s="1">
        <f t="shared" si="3"/>
        <v>391.61669791026895</v>
      </c>
      <c r="E25" s="1">
        <f t="shared" si="4"/>
        <v>66393.956769577882</v>
      </c>
    </row>
    <row r="26" spans="1:5">
      <c r="A26">
        <f t="shared" si="0"/>
        <v>13</v>
      </c>
      <c r="B26" s="1">
        <f t="shared" si="1"/>
        <v>1131.9509986642045</v>
      </c>
      <c r="C26" s="1">
        <f t="shared" si="2"/>
        <v>744.65291750833353</v>
      </c>
      <c r="D26" s="1">
        <f t="shared" si="3"/>
        <v>387.29808115587099</v>
      </c>
      <c r="E26" s="1">
        <f t="shared" si="4"/>
        <v>65649.303852069555</v>
      </c>
    </row>
    <row r="27" spans="1:5">
      <c r="A27">
        <f t="shared" si="0"/>
        <v>14</v>
      </c>
      <c r="B27" s="1">
        <f t="shared" si="1"/>
        <v>1131.9509986642045</v>
      </c>
      <c r="C27" s="1">
        <f t="shared" si="2"/>
        <v>748.99672619379862</v>
      </c>
      <c r="D27" s="1">
        <f t="shared" si="3"/>
        <v>382.95427247040578</v>
      </c>
      <c r="E27" s="1">
        <f t="shared" si="4"/>
        <v>64900.307125875755</v>
      </c>
    </row>
    <row r="28" spans="1:5">
      <c r="A28">
        <f t="shared" si="0"/>
        <v>15</v>
      </c>
      <c r="B28" s="1">
        <f t="shared" si="1"/>
        <v>1131.9509986642045</v>
      </c>
      <c r="C28" s="1">
        <f t="shared" si="2"/>
        <v>753.36587376326247</v>
      </c>
      <c r="D28" s="1">
        <f t="shared" si="3"/>
        <v>378.58512490094193</v>
      </c>
      <c r="E28" s="1">
        <f t="shared" si="4"/>
        <v>64146.94125211249</v>
      </c>
    </row>
    <row r="29" spans="1:5">
      <c r="A29">
        <f t="shared" si="0"/>
        <v>16</v>
      </c>
      <c r="B29" s="1">
        <f t="shared" si="1"/>
        <v>1131.9509986642045</v>
      </c>
      <c r="C29" s="1">
        <f t="shared" si="2"/>
        <v>757.76050802688155</v>
      </c>
      <c r="D29" s="1">
        <f t="shared" si="3"/>
        <v>374.19049063732285</v>
      </c>
      <c r="E29" s="1">
        <f t="shared" si="4"/>
        <v>63389.180744085606</v>
      </c>
    </row>
    <row r="30" spans="1:5">
      <c r="A30">
        <f t="shared" si="0"/>
        <v>17</v>
      </c>
      <c r="B30" s="1">
        <f t="shared" si="1"/>
        <v>1131.9509986642045</v>
      </c>
      <c r="C30" s="1">
        <f t="shared" si="2"/>
        <v>762.18077765703833</v>
      </c>
      <c r="D30" s="1">
        <f t="shared" si="3"/>
        <v>369.77022100716607</v>
      </c>
      <c r="E30" s="1">
        <f t="shared" si="4"/>
        <v>62626.999966428571</v>
      </c>
    </row>
    <row r="31" spans="1:5">
      <c r="A31">
        <f t="shared" si="0"/>
        <v>18</v>
      </c>
      <c r="B31" s="1">
        <f t="shared" si="1"/>
        <v>1131.9509986642045</v>
      </c>
      <c r="C31" s="1">
        <f t="shared" si="2"/>
        <v>766.62683219337111</v>
      </c>
      <c r="D31" s="1">
        <f t="shared" si="3"/>
        <v>365.32416647083335</v>
      </c>
      <c r="E31" s="1">
        <f t="shared" si="4"/>
        <v>61860.373134235204</v>
      </c>
    </row>
    <row r="32" spans="1:5">
      <c r="A32">
        <f t="shared" si="0"/>
        <v>19</v>
      </c>
      <c r="B32" s="1">
        <f t="shared" si="1"/>
        <v>1131.9509986642045</v>
      </c>
      <c r="C32" s="1">
        <f t="shared" si="2"/>
        <v>771.09882204783241</v>
      </c>
      <c r="D32" s="1">
        <f t="shared" si="3"/>
        <v>360.85217661637205</v>
      </c>
      <c r="E32" s="1">
        <f t="shared" si="4"/>
        <v>61089.274312187372</v>
      </c>
    </row>
    <row r="33" spans="1:5">
      <c r="A33">
        <f t="shared" si="0"/>
        <v>20</v>
      </c>
      <c r="B33" s="1">
        <f t="shared" si="1"/>
        <v>1131.9509986642045</v>
      </c>
      <c r="C33" s="1">
        <f t="shared" si="2"/>
        <v>775.59689850977816</v>
      </c>
      <c r="D33" s="1">
        <f t="shared" si="3"/>
        <v>356.35410015442636</v>
      </c>
      <c r="E33" s="1">
        <f t="shared" si="4"/>
        <v>60313.677413677593</v>
      </c>
    </row>
    <row r="34" spans="1:5">
      <c r="A34">
        <f t="shared" si="0"/>
        <v>21</v>
      </c>
      <c r="B34" s="1">
        <f t="shared" si="1"/>
        <v>1131.9509986642045</v>
      </c>
      <c r="C34" s="1">
        <f t="shared" si="2"/>
        <v>780.12121375108518</v>
      </c>
      <c r="D34" s="1">
        <f t="shared" si="3"/>
        <v>351.82978491311928</v>
      </c>
      <c r="E34" s="1">
        <f t="shared" si="4"/>
        <v>59533.556199926505</v>
      </c>
    </row>
    <row r="35" spans="1:5">
      <c r="A35">
        <f t="shared" si="0"/>
        <v>22</v>
      </c>
      <c r="B35" s="1">
        <f t="shared" si="1"/>
        <v>1131.9509986642045</v>
      </c>
      <c r="C35" s="1">
        <f t="shared" si="2"/>
        <v>784.67192083129976</v>
      </c>
      <c r="D35" s="1">
        <f t="shared" si="3"/>
        <v>347.27907783290465</v>
      </c>
      <c r="E35" s="1">
        <f t="shared" si="4"/>
        <v>58748.884279095204</v>
      </c>
    </row>
    <row r="36" spans="1:5">
      <c r="A36">
        <f t="shared" si="0"/>
        <v>23</v>
      </c>
      <c r="B36" s="1">
        <f t="shared" si="1"/>
        <v>1131.9509986642045</v>
      </c>
      <c r="C36" s="1">
        <f t="shared" si="2"/>
        <v>789.24917370281582</v>
      </c>
      <c r="D36" s="1">
        <f t="shared" si="3"/>
        <v>342.7018249613887</v>
      </c>
      <c r="E36" s="1">
        <f t="shared" si="4"/>
        <v>57959.635105392386</v>
      </c>
    </row>
    <row r="37" spans="1:5">
      <c r="A37">
        <f t="shared" si="0"/>
        <v>24</v>
      </c>
      <c r="B37" s="1">
        <f t="shared" si="1"/>
        <v>1131.9509986642045</v>
      </c>
      <c r="C37" s="1">
        <f t="shared" si="2"/>
        <v>793.85312721608216</v>
      </c>
      <c r="D37" s="1">
        <f t="shared" si="3"/>
        <v>338.09787144812225</v>
      </c>
      <c r="E37" s="1">
        <f t="shared" si="4"/>
        <v>57165.781978176303</v>
      </c>
    </row>
    <row r="38" spans="1:5">
      <c r="A38">
        <f t="shared" si="0"/>
        <v>25</v>
      </c>
      <c r="B38" s="1">
        <f t="shared" si="1"/>
        <v>1131.9509986642045</v>
      </c>
      <c r="C38" s="1">
        <f t="shared" si="2"/>
        <v>798.48393712484267</v>
      </c>
      <c r="D38" s="1">
        <f t="shared" si="3"/>
        <v>333.46706153936179</v>
      </c>
      <c r="E38" s="1">
        <f t="shared" si="4"/>
        <v>56367.298041051457</v>
      </c>
    </row>
    <row r="39" spans="1:5">
      <c r="A39">
        <f t="shared" si="0"/>
        <v>26</v>
      </c>
      <c r="B39" s="1">
        <f t="shared" si="1"/>
        <v>1131.9509986642045</v>
      </c>
      <c r="C39" s="1">
        <f t="shared" si="2"/>
        <v>803.14176009140419</v>
      </c>
      <c r="D39" s="1">
        <f t="shared" si="3"/>
        <v>328.80923857280021</v>
      </c>
      <c r="E39" s="1">
        <f t="shared" si="4"/>
        <v>55564.156280960051</v>
      </c>
    </row>
    <row r="40" spans="1:5">
      <c r="A40">
        <f t="shared" si="0"/>
        <v>27</v>
      </c>
      <c r="B40" s="1">
        <f t="shared" si="1"/>
        <v>1131.9509986642045</v>
      </c>
      <c r="C40" s="1">
        <f t="shared" si="2"/>
        <v>807.82675369193748</v>
      </c>
      <c r="D40" s="1">
        <f t="shared" si="3"/>
        <v>324.12424497226698</v>
      </c>
      <c r="E40" s="1">
        <f t="shared" si="4"/>
        <v>54756.329527268113</v>
      </c>
    </row>
    <row r="41" spans="1:5">
      <c r="A41">
        <f t="shared" si="0"/>
        <v>28</v>
      </c>
      <c r="B41" s="1">
        <f t="shared" si="1"/>
        <v>1131.9509986642045</v>
      </c>
      <c r="C41" s="1">
        <f t="shared" si="2"/>
        <v>812.53907642180707</v>
      </c>
      <c r="D41" s="1">
        <f t="shared" si="3"/>
        <v>319.41192224239734</v>
      </c>
      <c r="E41" s="1">
        <f t="shared" si="4"/>
        <v>53943.790450846303</v>
      </c>
    </row>
    <row r="42" spans="1:5">
      <c r="A42">
        <f t="shared" si="0"/>
        <v>29</v>
      </c>
      <c r="B42" s="1">
        <f t="shared" si="1"/>
        <v>1131.9509986642045</v>
      </c>
      <c r="C42" s="1">
        <f t="shared" si="2"/>
        <v>817.27888770093432</v>
      </c>
      <c r="D42" s="1">
        <f t="shared" si="3"/>
        <v>314.67211096327014</v>
      </c>
      <c r="E42" s="1">
        <f t="shared" si="4"/>
        <v>53126.511563145366</v>
      </c>
    </row>
    <row r="43" spans="1:5">
      <c r="A43">
        <f t="shared" si="0"/>
        <v>30</v>
      </c>
      <c r="B43" s="1">
        <f t="shared" si="1"/>
        <v>1131.9509986642045</v>
      </c>
      <c r="C43" s="1">
        <f t="shared" si="2"/>
        <v>822.04634787918985</v>
      </c>
      <c r="D43" s="1">
        <f t="shared" si="3"/>
        <v>309.90465078501467</v>
      </c>
      <c r="E43" s="1">
        <f t="shared" si="4"/>
        <v>52304.465215266173</v>
      </c>
    </row>
    <row r="44" spans="1:5">
      <c r="A44">
        <f t="shared" si="0"/>
        <v>31</v>
      </c>
      <c r="B44" s="1">
        <f t="shared" si="1"/>
        <v>1131.9509986642045</v>
      </c>
      <c r="C44" s="1">
        <f t="shared" si="2"/>
        <v>826.84161824181842</v>
      </c>
      <c r="D44" s="1">
        <f t="shared" si="3"/>
        <v>305.10938042238604</v>
      </c>
      <c r="E44" s="1">
        <f t="shared" si="4"/>
        <v>51477.623597024358</v>
      </c>
    </row>
    <row r="45" spans="1:5">
      <c r="A45">
        <f t="shared" si="0"/>
        <v>32</v>
      </c>
      <c r="B45" s="1">
        <f t="shared" si="1"/>
        <v>1131.9509986642045</v>
      </c>
      <c r="C45" s="1">
        <f t="shared" si="2"/>
        <v>831.66486101489568</v>
      </c>
      <c r="D45" s="1">
        <f t="shared" si="3"/>
        <v>300.28613764930878</v>
      </c>
      <c r="E45" s="1">
        <f t="shared" si="4"/>
        <v>50645.958736009459</v>
      </c>
    </row>
    <row r="46" spans="1:5">
      <c r="A46">
        <f t="shared" si="0"/>
        <v>33</v>
      </c>
      <c r="B46" s="1">
        <f t="shared" si="1"/>
        <v>1131.9509986642045</v>
      </c>
      <c r="C46" s="1">
        <f t="shared" si="2"/>
        <v>836.51623937081592</v>
      </c>
      <c r="D46" s="1">
        <f t="shared" si="3"/>
        <v>295.43475929338854</v>
      </c>
      <c r="E46" s="1">
        <f t="shared" si="4"/>
        <v>49809.442496638643</v>
      </c>
    </row>
    <row r="47" spans="1:5">
      <c r="A47">
        <f t="shared" si="0"/>
        <v>34</v>
      </c>
      <c r="B47" s="1">
        <f t="shared" si="1"/>
        <v>1131.9509986642045</v>
      </c>
      <c r="C47" s="1">
        <f t="shared" si="2"/>
        <v>841.39591743381243</v>
      </c>
      <c r="D47" s="1">
        <f t="shared" si="3"/>
        <v>290.55508123039209</v>
      </c>
      <c r="E47" s="1">
        <f t="shared" si="4"/>
        <v>48968.046579204834</v>
      </c>
    </row>
    <row r="48" spans="1:5">
      <c r="A48">
        <f t="shared" si="0"/>
        <v>35</v>
      </c>
      <c r="B48" s="1">
        <f t="shared" si="1"/>
        <v>1131.9509986642045</v>
      </c>
      <c r="C48" s="1">
        <f t="shared" si="2"/>
        <v>846.30406028550965</v>
      </c>
      <c r="D48" s="1">
        <f t="shared" si="3"/>
        <v>285.64693837869487</v>
      </c>
      <c r="E48" s="1">
        <f t="shared" si="4"/>
        <v>48121.742518919324</v>
      </c>
    </row>
    <row r="49" spans="1:5">
      <c r="A49">
        <f t="shared" si="0"/>
        <v>36</v>
      </c>
      <c r="B49" s="1">
        <f t="shared" si="1"/>
        <v>1131.9509986642045</v>
      </c>
      <c r="C49" s="1">
        <f t="shared" si="2"/>
        <v>851.24083397050845</v>
      </c>
      <c r="D49" s="1">
        <f t="shared" si="3"/>
        <v>280.71016469369607</v>
      </c>
      <c r="E49" s="1">
        <f t="shared" si="4"/>
        <v>47270.501684948817</v>
      </c>
    </row>
    <row r="50" spans="1:5">
      <c r="A50">
        <f t="shared" si="0"/>
        <v>37</v>
      </c>
      <c r="B50" s="1">
        <f t="shared" si="1"/>
        <v>1131.9509986642045</v>
      </c>
      <c r="C50" s="1">
        <f t="shared" si="2"/>
        <v>856.20640550200301</v>
      </c>
      <c r="D50" s="1">
        <f t="shared" si="3"/>
        <v>275.74459316220145</v>
      </c>
      <c r="E50" s="1">
        <f t="shared" si="4"/>
        <v>46414.295279446815</v>
      </c>
    </row>
    <row r="51" spans="1:5">
      <c r="A51">
        <f t="shared" si="0"/>
        <v>38</v>
      </c>
      <c r="B51" s="1">
        <f t="shared" si="1"/>
        <v>1131.9509986642045</v>
      </c>
      <c r="C51" s="1">
        <f t="shared" si="2"/>
        <v>861.20094286743142</v>
      </c>
      <c r="D51" s="1">
        <f t="shared" si="3"/>
        <v>270.7500557967731</v>
      </c>
      <c r="E51" s="1">
        <f t="shared" si="4"/>
        <v>45553.094336579386</v>
      </c>
    </row>
    <row r="52" spans="1:5">
      <c r="A52">
        <f t="shared" si="0"/>
        <v>39</v>
      </c>
      <c r="B52" s="1">
        <f t="shared" si="1"/>
        <v>1131.9509986642045</v>
      </c>
      <c r="C52" s="1">
        <f t="shared" si="2"/>
        <v>866.22461503415798</v>
      </c>
      <c r="D52" s="1">
        <f t="shared" si="3"/>
        <v>265.72638363004643</v>
      </c>
      <c r="E52" s="1">
        <f t="shared" si="4"/>
        <v>44686.869721545227</v>
      </c>
    </row>
    <row r="53" spans="1:5">
      <c r="A53">
        <f t="shared" si="0"/>
        <v>40</v>
      </c>
      <c r="B53" s="1">
        <f t="shared" si="1"/>
        <v>1131.9509986642045</v>
      </c>
      <c r="C53" s="1">
        <f t="shared" si="2"/>
        <v>871.2775919551907</v>
      </c>
      <c r="D53" s="1">
        <f t="shared" si="3"/>
        <v>260.67340670901382</v>
      </c>
      <c r="E53" s="1">
        <f t="shared" si="4"/>
        <v>43815.592129590033</v>
      </c>
    </row>
    <row r="54" spans="1:5">
      <c r="A54">
        <f t="shared" si="0"/>
        <v>41</v>
      </c>
      <c r="B54" s="1">
        <f t="shared" si="1"/>
        <v>1131.9509986642045</v>
      </c>
      <c r="C54" s="1">
        <f t="shared" si="2"/>
        <v>876.36004457492925</v>
      </c>
      <c r="D54" s="1">
        <f t="shared" si="3"/>
        <v>255.59095408927521</v>
      </c>
      <c r="E54" s="1">
        <f t="shared" si="4"/>
        <v>42939.232085015101</v>
      </c>
    </row>
    <row r="55" spans="1:5">
      <c r="A55">
        <f t="shared" si="0"/>
        <v>42</v>
      </c>
      <c r="B55" s="1">
        <f t="shared" si="1"/>
        <v>1131.9509986642045</v>
      </c>
      <c r="C55" s="1">
        <f t="shared" si="2"/>
        <v>881.47214483494963</v>
      </c>
      <c r="D55" s="1">
        <f t="shared" si="3"/>
        <v>250.47885382925477</v>
      </c>
      <c r="E55" s="1">
        <f t="shared" si="4"/>
        <v>42057.759940180149</v>
      </c>
    </row>
    <row r="56" spans="1:5">
      <c r="A56">
        <f t="shared" si="0"/>
        <v>43</v>
      </c>
      <c r="B56" s="1">
        <f t="shared" si="1"/>
        <v>1131.9509986642045</v>
      </c>
      <c r="C56" s="1">
        <f t="shared" si="2"/>
        <v>886.61406567982021</v>
      </c>
      <c r="D56" s="1">
        <f t="shared" si="3"/>
        <v>245.33693298438422</v>
      </c>
      <c r="E56" s="1">
        <f t="shared" si="4"/>
        <v>41171.145874500326</v>
      </c>
    </row>
    <row r="57" spans="1:5">
      <c r="A57">
        <f t="shared" si="0"/>
        <v>44</v>
      </c>
      <c r="B57" s="1">
        <f t="shared" si="1"/>
        <v>1131.9509986642045</v>
      </c>
      <c r="C57" s="1">
        <f t="shared" si="2"/>
        <v>891.78598106295249</v>
      </c>
      <c r="D57" s="1">
        <f t="shared" si="3"/>
        <v>240.16501760125192</v>
      </c>
      <c r="E57" s="1">
        <f t="shared" si="4"/>
        <v>40279.359893437373</v>
      </c>
    </row>
    <row r="58" spans="1:5">
      <c r="A58">
        <f t="shared" si="0"/>
        <v>45</v>
      </c>
      <c r="B58" s="1">
        <f t="shared" si="1"/>
        <v>1131.9509986642045</v>
      </c>
      <c r="C58" s="1">
        <f t="shared" si="2"/>
        <v>896.98806595248641</v>
      </c>
      <c r="D58" s="1">
        <f t="shared" si="3"/>
        <v>234.96293271171803</v>
      </c>
      <c r="E58" s="1">
        <f t="shared" si="4"/>
        <v>39382.371827484887</v>
      </c>
    </row>
    <row r="59" spans="1:5">
      <c r="A59">
        <f t="shared" si="0"/>
        <v>46</v>
      </c>
      <c r="B59" s="1">
        <f t="shared" si="1"/>
        <v>1131.9509986642045</v>
      </c>
      <c r="C59" s="1">
        <f t="shared" si="2"/>
        <v>902.22049633720928</v>
      </c>
      <c r="D59" s="1">
        <f t="shared" si="3"/>
        <v>229.73050232699518</v>
      </c>
      <c r="E59" s="1">
        <f t="shared" si="4"/>
        <v>38480.151331147681</v>
      </c>
    </row>
    <row r="60" spans="1:5">
      <c r="A60">
        <f t="shared" si="0"/>
        <v>47</v>
      </c>
      <c r="B60" s="1">
        <f t="shared" si="1"/>
        <v>1131.9509986642045</v>
      </c>
      <c r="C60" s="1">
        <f t="shared" si="2"/>
        <v>907.48344923250966</v>
      </c>
      <c r="D60" s="1">
        <f t="shared" si="3"/>
        <v>224.46754943169481</v>
      </c>
      <c r="E60" s="1">
        <f t="shared" si="4"/>
        <v>37572.667881915171</v>
      </c>
    </row>
    <row r="61" spans="1:5">
      <c r="A61">
        <f t="shared" si="0"/>
        <v>48</v>
      </c>
      <c r="B61" s="1">
        <f t="shared" si="1"/>
        <v>1131.9509986642045</v>
      </c>
      <c r="C61" s="1">
        <f t="shared" si="2"/>
        <v>912.77710268636599</v>
      </c>
      <c r="D61" s="1">
        <f t="shared" si="3"/>
        <v>219.1738959778385</v>
      </c>
      <c r="E61" s="1">
        <f t="shared" si="4"/>
        <v>36659.890779228808</v>
      </c>
    </row>
    <row r="62" spans="1:5">
      <c r="A62">
        <f t="shared" si="0"/>
        <v>49</v>
      </c>
      <c r="B62" s="1">
        <f t="shared" si="1"/>
        <v>1131.9509986642045</v>
      </c>
      <c r="C62" s="1">
        <f t="shared" si="2"/>
        <v>918.10163578536981</v>
      </c>
      <c r="D62" s="1">
        <f t="shared" si="3"/>
        <v>213.84936287883471</v>
      </c>
      <c r="E62" s="1">
        <f t="shared" si="4"/>
        <v>35741.789143443435</v>
      </c>
    </row>
    <row r="63" spans="1:5">
      <c r="A63">
        <f t="shared" si="0"/>
        <v>50</v>
      </c>
      <c r="B63" s="1">
        <f t="shared" si="1"/>
        <v>1131.9509986642045</v>
      </c>
      <c r="C63" s="1">
        <f t="shared" si="2"/>
        <v>923.45722866078438</v>
      </c>
      <c r="D63" s="1">
        <f t="shared" si="3"/>
        <v>208.49377000342005</v>
      </c>
      <c r="E63" s="1">
        <f t="shared" si="4"/>
        <v>34818.331914782648</v>
      </c>
    </row>
    <row r="64" spans="1:5">
      <c r="A64">
        <f t="shared" si="0"/>
        <v>51</v>
      </c>
      <c r="B64" s="1">
        <f t="shared" si="1"/>
        <v>1131.9509986642045</v>
      </c>
      <c r="C64" s="1">
        <f t="shared" si="2"/>
        <v>928.84406249463905</v>
      </c>
      <c r="D64" s="1">
        <f t="shared" si="3"/>
        <v>203.10693616956544</v>
      </c>
      <c r="E64" s="1">
        <f t="shared" si="4"/>
        <v>33889.48785228801</v>
      </c>
    </row>
    <row r="65" spans="1:5">
      <c r="A65">
        <f t="shared" si="0"/>
        <v>52</v>
      </c>
      <c r="B65" s="1">
        <f t="shared" si="1"/>
        <v>1131.9509986642045</v>
      </c>
      <c r="C65" s="1">
        <f t="shared" si="2"/>
        <v>934.26231952585772</v>
      </c>
      <c r="D65" s="1">
        <f t="shared" si="3"/>
        <v>197.68867913834674</v>
      </c>
      <c r="E65" s="1">
        <f t="shared" si="4"/>
        <v>32955.225532762153</v>
      </c>
    </row>
    <row r="66" spans="1:5">
      <c r="A66">
        <f t="shared" si="0"/>
        <v>53</v>
      </c>
      <c r="B66" s="1">
        <f t="shared" si="1"/>
        <v>1131.9509986642045</v>
      </c>
      <c r="C66" s="1">
        <f t="shared" si="2"/>
        <v>939.71218305642526</v>
      </c>
      <c r="D66" s="1">
        <f t="shared" si="3"/>
        <v>192.23881560777923</v>
      </c>
      <c r="E66" s="1">
        <f t="shared" si="4"/>
        <v>32015.513349705729</v>
      </c>
    </row>
    <row r="67" spans="1:5">
      <c r="A67">
        <f t="shared" si="0"/>
        <v>54</v>
      </c>
      <c r="B67" s="1">
        <f t="shared" si="1"/>
        <v>1131.9509986642045</v>
      </c>
      <c r="C67" s="1">
        <f t="shared" si="2"/>
        <v>945.19383745758773</v>
      </c>
      <c r="D67" s="1">
        <f t="shared" si="3"/>
        <v>186.75716120661676</v>
      </c>
      <c r="E67" s="1">
        <f t="shared" si="4"/>
        <v>31070.319512248141</v>
      </c>
    </row>
    <row r="68" spans="1:5">
      <c r="A68">
        <f t="shared" si="0"/>
        <v>55</v>
      </c>
      <c r="B68" s="1">
        <f t="shared" si="1"/>
        <v>1131.9509986642045</v>
      </c>
      <c r="C68" s="1">
        <f t="shared" si="2"/>
        <v>950.70746817609029</v>
      </c>
      <c r="D68" s="1">
        <f t="shared" si="3"/>
        <v>181.24353048811417</v>
      </c>
      <c r="E68" s="1">
        <f t="shared" si="4"/>
        <v>30119.612044072052</v>
      </c>
    </row>
    <row r="69" spans="1:5">
      <c r="A69">
        <f t="shared" si="0"/>
        <v>56</v>
      </c>
      <c r="B69" s="1">
        <f t="shared" si="1"/>
        <v>1131.9509986642045</v>
      </c>
      <c r="C69" s="1">
        <f t="shared" si="2"/>
        <v>956.25326174045085</v>
      </c>
      <c r="D69" s="1">
        <f t="shared" si="3"/>
        <v>175.69773692375364</v>
      </c>
      <c r="E69" s="1">
        <f t="shared" si="4"/>
        <v>29163.358782331601</v>
      </c>
    </row>
    <row r="70" spans="1:5">
      <c r="A70">
        <f t="shared" si="0"/>
        <v>57</v>
      </c>
      <c r="B70" s="1">
        <f t="shared" si="1"/>
        <v>1131.9509986642045</v>
      </c>
      <c r="C70" s="1">
        <f t="shared" si="2"/>
        <v>961.8314057672701</v>
      </c>
      <c r="D70" s="1">
        <f t="shared" si="3"/>
        <v>170.11959289693434</v>
      </c>
      <c r="E70" s="1">
        <f t="shared" si="4"/>
        <v>28201.527376564332</v>
      </c>
    </row>
    <row r="71" spans="1:5">
      <c r="A71">
        <f t="shared" si="0"/>
        <v>58</v>
      </c>
      <c r="B71" s="1">
        <f t="shared" si="1"/>
        <v>1131.9509986642045</v>
      </c>
      <c r="C71" s="1">
        <f t="shared" si="2"/>
        <v>967.44208896757914</v>
      </c>
      <c r="D71" s="1">
        <f t="shared" si="3"/>
        <v>164.50890969662527</v>
      </c>
      <c r="E71" s="1">
        <f t="shared" si="4"/>
        <v>27234.085287596754</v>
      </c>
    </row>
    <row r="72" spans="1:5">
      <c r="A72">
        <f t="shared" si="0"/>
        <v>59</v>
      </c>
      <c r="B72" s="1">
        <f t="shared" si="1"/>
        <v>1131.9509986642045</v>
      </c>
      <c r="C72" s="1">
        <f t="shared" si="2"/>
        <v>973.08550115322339</v>
      </c>
      <c r="D72" s="1">
        <f t="shared" si="3"/>
        <v>158.86549751098107</v>
      </c>
      <c r="E72" s="1">
        <f t="shared" si="4"/>
        <v>26260.999786443532</v>
      </c>
    </row>
    <row r="73" spans="1:5">
      <c r="A73">
        <f t="shared" si="0"/>
        <v>60</v>
      </c>
      <c r="B73" s="1">
        <f t="shared" si="1"/>
        <v>1131.9509986642045</v>
      </c>
      <c r="C73" s="1">
        <f t="shared" si="2"/>
        <v>978.76183324328383</v>
      </c>
      <c r="D73" s="1">
        <f t="shared" si="3"/>
        <v>153.1891654209206</v>
      </c>
      <c r="E73" s="1">
        <f t="shared" si="4"/>
        <v>25282.237953200249</v>
      </c>
    </row>
    <row r="74" spans="1:5">
      <c r="A74">
        <f t="shared" si="0"/>
        <v>61</v>
      </c>
      <c r="B74" s="1">
        <f t="shared" si="1"/>
        <v>1131.9509986642045</v>
      </c>
      <c r="C74" s="1">
        <f t="shared" si="2"/>
        <v>984.47127727053635</v>
      </c>
      <c r="D74" s="1">
        <f t="shared" si="3"/>
        <v>147.47972139366811</v>
      </c>
      <c r="E74" s="1">
        <f t="shared" si="4"/>
        <v>24297.766675929714</v>
      </c>
    </row>
    <row r="75" spans="1:5">
      <c r="A75">
        <f t="shared" si="0"/>
        <v>62</v>
      </c>
      <c r="B75" s="1">
        <f t="shared" si="1"/>
        <v>1131.9509986642045</v>
      </c>
      <c r="C75" s="1">
        <f t="shared" si="2"/>
        <v>990.2140263879478</v>
      </c>
      <c r="D75" s="1">
        <f t="shared" si="3"/>
        <v>141.73697227625667</v>
      </c>
      <c r="E75" s="1">
        <f t="shared" si="4"/>
        <v>23307.552649541765</v>
      </c>
    </row>
    <row r="76" spans="1:5">
      <c r="A76">
        <f t="shared" si="0"/>
        <v>63</v>
      </c>
      <c r="B76" s="1">
        <f t="shared" si="1"/>
        <v>1131.9509986642045</v>
      </c>
      <c r="C76" s="1">
        <f t="shared" si="2"/>
        <v>995.99027487521084</v>
      </c>
      <c r="D76" s="1">
        <f t="shared" si="3"/>
        <v>135.96072378899365</v>
      </c>
      <c r="E76" s="1">
        <f t="shared" si="4"/>
        <v>22311.562374666555</v>
      </c>
    </row>
    <row r="77" spans="1:5">
      <c r="A77">
        <f t="shared" si="0"/>
        <v>64</v>
      </c>
      <c r="B77" s="1">
        <f t="shared" si="1"/>
        <v>1131.9509986642045</v>
      </c>
      <c r="C77" s="1">
        <f t="shared" si="2"/>
        <v>1001.8002181453162</v>
      </c>
      <c r="D77" s="1">
        <f t="shared" si="3"/>
        <v>130.15078051888824</v>
      </c>
      <c r="E77" s="1">
        <f t="shared" si="4"/>
        <v>21309.762156521239</v>
      </c>
    </row>
    <row r="78" spans="1:5">
      <c r="A78">
        <f t="shared" si="0"/>
        <v>65</v>
      </c>
      <c r="B78" s="1">
        <f t="shared" si="1"/>
        <v>1131.9509986642045</v>
      </c>
      <c r="C78" s="1">
        <f t="shared" si="2"/>
        <v>1007.6440527511639</v>
      </c>
      <c r="D78" s="1">
        <f t="shared" si="3"/>
        <v>124.30694591304056</v>
      </c>
      <c r="E78" s="1">
        <f t="shared" si="4"/>
        <v>20302.118103770077</v>
      </c>
    </row>
    <row r="79" spans="1:5">
      <c r="A79">
        <f t="shared" si="0"/>
        <v>66</v>
      </c>
      <c r="B79" s="1">
        <f t="shared" si="1"/>
        <v>1131.9509986642045</v>
      </c>
      <c r="C79" s="1">
        <f t="shared" si="2"/>
        <v>1013.5219763922123</v>
      </c>
      <c r="D79" s="1">
        <f t="shared" si="3"/>
        <v>118.42902227199212</v>
      </c>
      <c r="E79" s="1">
        <f t="shared" si="4"/>
        <v>19288.596127377867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1131.9509986642045</v>
      </c>
      <c r="C80" s="1">
        <f t="shared" ref="C80:C143" si="7">IF(A80="","",B80-D80)</f>
        <v>1019.4341879211669</v>
      </c>
      <c r="D80" s="1">
        <f t="shared" ref="D80:D143" si="8">IF(A80="","",(E79*($B$6/$B$8)))</f>
        <v>112.51681074303757</v>
      </c>
      <c r="E80" s="1">
        <f t="shared" ref="E80:E143" si="9">IF(A80="","",E79-C80)</f>
        <v>18269.161939456699</v>
      </c>
    </row>
    <row r="81" spans="1:5">
      <c r="A81">
        <f t="shared" si="5"/>
        <v>68</v>
      </c>
      <c r="B81" s="1">
        <f t="shared" si="6"/>
        <v>1131.9509986642045</v>
      </c>
      <c r="C81" s="1">
        <f t="shared" si="7"/>
        <v>1025.3808873507071</v>
      </c>
      <c r="D81" s="1">
        <f t="shared" si="8"/>
        <v>106.57011131349742</v>
      </c>
      <c r="E81" s="1">
        <f t="shared" si="9"/>
        <v>17243.781052105991</v>
      </c>
    </row>
    <row r="82" spans="1:5">
      <c r="A82">
        <f t="shared" si="5"/>
        <v>69</v>
      </c>
      <c r="B82" s="1">
        <f t="shared" si="6"/>
        <v>1131.9509986642045</v>
      </c>
      <c r="C82" s="1">
        <f t="shared" si="7"/>
        <v>1031.3622758602528</v>
      </c>
      <c r="D82" s="1">
        <f t="shared" si="8"/>
        <v>100.58872280395161</v>
      </c>
      <c r="E82" s="1">
        <f t="shared" si="9"/>
        <v>16212.418776245739</v>
      </c>
    </row>
    <row r="83" spans="1:5">
      <c r="A83">
        <f t="shared" si="5"/>
        <v>70</v>
      </c>
      <c r="B83" s="1">
        <f t="shared" si="6"/>
        <v>1131.9509986642045</v>
      </c>
      <c r="C83" s="1">
        <f t="shared" si="7"/>
        <v>1037.378555802771</v>
      </c>
      <c r="D83" s="1">
        <f t="shared" si="8"/>
        <v>94.572442861433473</v>
      </c>
      <c r="E83" s="1">
        <f t="shared" si="9"/>
        <v>15175.040220442968</v>
      </c>
    </row>
    <row r="84" spans="1:5">
      <c r="A84">
        <f t="shared" si="5"/>
        <v>71</v>
      </c>
      <c r="B84" s="1">
        <f t="shared" si="6"/>
        <v>1131.9509986642045</v>
      </c>
      <c r="C84" s="1">
        <f t="shared" si="7"/>
        <v>1043.4299307116205</v>
      </c>
      <c r="D84" s="1">
        <f t="shared" si="8"/>
        <v>88.521067952583991</v>
      </c>
      <c r="E84" s="1">
        <f t="shared" si="9"/>
        <v>14131.610289731349</v>
      </c>
    </row>
    <row r="85" spans="1:5">
      <c r="A85">
        <f t="shared" si="5"/>
        <v>72</v>
      </c>
      <c r="B85" s="1">
        <f t="shared" si="6"/>
        <v>1131.9509986642045</v>
      </c>
      <c r="C85" s="1">
        <f t="shared" si="7"/>
        <v>1049.5166053074383</v>
      </c>
      <c r="D85" s="1">
        <f t="shared" si="8"/>
        <v>82.434393356766208</v>
      </c>
      <c r="E85" s="1">
        <f t="shared" si="9"/>
        <v>13082.09368442391</v>
      </c>
    </row>
    <row r="86" spans="1:5">
      <c r="A86">
        <f t="shared" si="5"/>
        <v>73</v>
      </c>
      <c r="B86" s="1">
        <f t="shared" si="6"/>
        <v>1131.9509986642045</v>
      </c>
      <c r="C86" s="1">
        <f t="shared" si="7"/>
        <v>1055.638785505065</v>
      </c>
      <c r="D86" s="1">
        <f t="shared" si="8"/>
        <v>76.312213159139475</v>
      </c>
      <c r="E86" s="1">
        <f t="shared" si="9"/>
        <v>12026.454898918844</v>
      </c>
    </row>
    <row r="87" spans="1:5">
      <c r="A87">
        <f t="shared" si="5"/>
        <v>74</v>
      </c>
      <c r="B87" s="1">
        <f t="shared" si="6"/>
        <v>1131.9509986642045</v>
      </c>
      <c r="C87" s="1">
        <f t="shared" si="7"/>
        <v>1061.7966784205112</v>
      </c>
      <c r="D87" s="1">
        <f t="shared" si="8"/>
        <v>70.154320243693263</v>
      </c>
      <c r="E87" s="1">
        <f t="shared" si="9"/>
        <v>10964.658220498333</v>
      </c>
    </row>
    <row r="88" spans="1:5">
      <c r="A88">
        <f t="shared" si="5"/>
        <v>75</v>
      </c>
      <c r="B88" s="1">
        <f t="shared" si="6"/>
        <v>1131.9509986642045</v>
      </c>
      <c r="C88" s="1">
        <f t="shared" si="7"/>
        <v>1067.9904923779641</v>
      </c>
      <c r="D88" s="1">
        <f t="shared" si="8"/>
        <v>63.960506286240282</v>
      </c>
      <c r="E88" s="1">
        <f t="shared" si="9"/>
        <v>9896.6677281203702</v>
      </c>
    </row>
    <row r="89" spans="1:5">
      <c r="A89">
        <f t="shared" si="5"/>
        <v>76</v>
      </c>
      <c r="B89" s="1">
        <f t="shared" si="6"/>
        <v>1131.9509986642045</v>
      </c>
      <c r="C89" s="1">
        <f t="shared" si="7"/>
        <v>1074.2204369168355</v>
      </c>
      <c r="D89" s="1">
        <f t="shared" si="8"/>
        <v>57.730561747368832</v>
      </c>
      <c r="E89" s="1">
        <f t="shared" si="9"/>
        <v>8822.4472912035344</v>
      </c>
    </row>
    <row r="90" spans="1:5">
      <c r="A90">
        <f t="shared" si="5"/>
        <v>77</v>
      </c>
      <c r="B90" s="1">
        <f t="shared" si="6"/>
        <v>1131.9509986642045</v>
      </c>
      <c r="C90" s="1">
        <f t="shared" si="7"/>
        <v>1080.4867227988505</v>
      </c>
      <c r="D90" s="1">
        <f t="shared" si="8"/>
        <v>51.464275865353954</v>
      </c>
      <c r="E90" s="1">
        <f t="shared" si="9"/>
        <v>7741.9605684046837</v>
      </c>
    </row>
    <row r="91" spans="1:5">
      <c r="A91">
        <f t="shared" si="5"/>
        <v>78</v>
      </c>
      <c r="B91" s="1">
        <f t="shared" si="6"/>
        <v>1131.9509986642045</v>
      </c>
      <c r="C91" s="1">
        <f t="shared" si="7"/>
        <v>1086.7895620151771</v>
      </c>
      <c r="D91" s="1">
        <f t="shared" si="8"/>
        <v>45.161436649027323</v>
      </c>
      <c r="E91" s="1">
        <f t="shared" si="9"/>
        <v>6655.1710063895061</v>
      </c>
    </row>
    <row r="92" spans="1:5">
      <c r="A92">
        <f t="shared" si="5"/>
        <v>79</v>
      </c>
      <c r="B92" s="1">
        <f t="shared" si="6"/>
        <v>1131.9509986642045</v>
      </c>
      <c r="C92" s="1">
        <f t="shared" si="7"/>
        <v>1093.129167793599</v>
      </c>
      <c r="D92" s="1">
        <f t="shared" si="8"/>
        <v>38.821830870605453</v>
      </c>
      <c r="E92" s="1">
        <f t="shared" si="9"/>
        <v>5562.0418385959074</v>
      </c>
    </row>
    <row r="93" spans="1:5">
      <c r="A93">
        <f t="shared" si="5"/>
        <v>80</v>
      </c>
      <c r="B93" s="1">
        <f t="shared" si="6"/>
        <v>1131.9509986642045</v>
      </c>
      <c r="C93" s="1">
        <f t="shared" si="7"/>
        <v>1099.5057546057283</v>
      </c>
      <c r="D93" s="1">
        <f t="shared" si="8"/>
        <v>32.445244058476128</v>
      </c>
      <c r="E93" s="1">
        <f t="shared" si="9"/>
        <v>4462.5360839901787</v>
      </c>
    </row>
    <row r="94" spans="1:5">
      <c r="A94">
        <f t="shared" si="5"/>
        <v>81</v>
      </c>
      <c r="B94" s="1">
        <f t="shared" si="6"/>
        <v>1131.9509986642045</v>
      </c>
      <c r="C94" s="1">
        <f t="shared" si="7"/>
        <v>1105.9195381742618</v>
      </c>
      <c r="D94" s="1">
        <f t="shared" si="8"/>
        <v>26.03146048994271</v>
      </c>
      <c r="E94" s="1">
        <f t="shared" si="9"/>
        <v>3356.6165458159167</v>
      </c>
    </row>
    <row r="95" spans="1:5">
      <c r="A95">
        <f t="shared" si="5"/>
        <v>82</v>
      </c>
      <c r="B95" s="1">
        <f t="shared" si="6"/>
        <v>1131.9509986642045</v>
      </c>
      <c r="C95" s="1">
        <f t="shared" si="7"/>
        <v>1112.3707354802782</v>
      </c>
      <c r="D95" s="1">
        <f t="shared" si="8"/>
        <v>19.580263183926181</v>
      </c>
      <c r="E95" s="1">
        <f t="shared" si="9"/>
        <v>2244.2458103356385</v>
      </c>
    </row>
    <row r="96" spans="1:5">
      <c r="A96">
        <f t="shared" si="5"/>
        <v>83</v>
      </c>
      <c r="B96" s="1">
        <f t="shared" si="6"/>
        <v>1131.9509986642045</v>
      </c>
      <c r="C96" s="1">
        <f t="shared" si="7"/>
        <v>1118.8595647705799</v>
      </c>
      <c r="D96" s="1">
        <f t="shared" si="8"/>
        <v>13.091433893624558</v>
      </c>
      <c r="E96" s="1">
        <f t="shared" si="9"/>
        <v>1125.3862455650585</v>
      </c>
    </row>
    <row r="97" spans="1:5">
      <c r="A97">
        <f t="shared" si="5"/>
        <v>84</v>
      </c>
      <c r="B97" s="1">
        <f t="shared" si="6"/>
        <v>1131.9509986642045</v>
      </c>
      <c r="C97" s="1">
        <f t="shared" si="7"/>
        <v>1125.3862455650749</v>
      </c>
      <c r="D97" s="1">
        <f t="shared" si="8"/>
        <v>6.5647530991295087</v>
      </c>
      <c r="E97" s="1">
        <f t="shared" si="9"/>
        <v>-1.6370904631912708E-11</v>
      </c>
    </row>
    <row r="98" spans="1:5">
      <c r="A98" t="str">
        <f t="shared" si="5"/>
        <v/>
      </c>
      <c r="B98" s="1" t="str">
        <f t="shared" si="6"/>
        <v/>
      </c>
      <c r="C98" s="1" t="str">
        <f t="shared" si="7"/>
        <v/>
      </c>
      <c r="D98" s="1" t="str">
        <f t="shared" si="8"/>
        <v/>
      </c>
      <c r="E98" s="1" t="str">
        <f t="shared" si="9"/>
        <v/>
      </c>
    </row>
    <row r="99" spans="1:5">
      <c r="A99" t="str">
        <f t="shared" si="5"/>
        <v/>
      </c>
      <c r="B99" s="1" t="str">
        <f t="shared" si="6"/>
        <v/>
      </c>
      <c r="C99" s="1" t="str">
        <f t="shared" si="7"/>
        <v/>
      </c>
      <c r="D99" s="1" t="str">
        <f t="shared" si="8"/>
        <v/>
      </c>
      <c r="E99" s="1" t="str">
        <f t="shared" si="9"/>
        <v/>
      </c>
    </row>
    <row r="100" spans="1:5">
      <c r="A100" t="str">
        <f t="shared" si="5"/>
        <v/>
      </c>
      <c r="B100" s="1" t="str">
        <f t="shared" si="6"/>
        <v/>
      </c>
      <c r="C100" s="1" t="str">
        <f t="shared" si="7"/>
        <v/>
      </c>
      <c r="D100" s="1" t="str">
        <f t="shared" si="8"/>
        <v/>
      </c>
      <c r="E100" s="1" t="str">
        <f t="shared" si="9"/>
        <v/>
      </c>
    </row>
    <row r="101" spans="1:5">
      <c r="A101" t="str">
        <f t="shared" si="5"/>
        <v/>
      </c>
      <c r="B101" s="1" t="str">
        <f t="shared" si="6"/>
        <v/>
      </c>
      <c r="C101" s="1" t="str">
        <f t="shared" si="7"/>
        <v/>
      </c>
      <c r="D101" s="1" t="str">
        <f t="shared" si="8"/>
        <v/>
      </c>
      <c r="E101" s="1" t="str">
        <f t="shared" si="9"/>
        <v/>
      </c>
    </row>
    <row r="102" spans="1:5">
      <c r="A102" t="str">
        <f t="shared" si="5"/>
        <v/>
      </c>
      <c r="B102" s="1" t="str">
        <f t="shared" si="6"/>
        <v/>
      </c>
      <c r="C102" s="1" t="str">
        <f t="shared" si="7"/>
        <v/>
      </c>
      <c r="D102" s="1" t="str">
        <f t="shared" si="8"/>
        <v/>
      </c>
      <c r="E102" s="1" t="str">
        <f t="shared" si="9"/>
        <v/>
      </c>
    </row>
    <row r="103" spans="1:5">
      <c r="A103" t="str">
        <f t="shared" si="5"/>
        <v/>
      </c>
      <c r="B103" s="1" t="str">
        <f t="shared" si="6"/>
        <v/>
      </c>
      <c r="C103" s="1" t="str">
        <f t="shared" si="7"/>
        <v/>
      </c>
      <c r="D103" s="1" t="str">
        <f t="shared" si="8"/>
        <v/>
      </c>
      <c r="E103" s="1" t="str">
        <f t="shared" si="9"/>
        <v/>
      </c>
    </row>
    <row r="104" spans="1:5">
      <c r="A104" t="str">
        <f t="shared" si="5"/>
        <v/>
      </c>
      <c r="B104" s="1" t="str">
        <f t="shared" si="6"/>
        <v/>
      </c>
      <c r="C104" s="1" t="str">
        <f t="shared" si="7"/>
        <v/>
      </c>
      <c r="D104" s="1" t="str">
        <f t="shared" si="8"/>
        <v/>
      </c>
      <c r="E104" s="1" t="str">
        <f t="shared" si="9"/>
        <v/>
      </c>
    </row>
    <row r="105" spans="1:5">
      <c r="A105" t="str">
        <f t="shared" si="5"/>
        <v/>
      </c>
      <c r="B105" s="1" t="str">
        <f t="shared" si="6"/>
        <v/>
      </c>
      <c r="C105" s="1" t="str">
        <f t="shared" si="7"/>
        <v/>
      </c>
      <c r="D105" s="1" t="str">
        <f t="shared" si="8"/>
        <v/>
      </c>
      <c r="E105" s="1" t="str">
        <f t="shared" si="9"/>
        <v/>
      </c>
    </row>
    <row r="106" spans="1:5">
      <c r="A106" t="str">
        <f t="shared" si="5"/>
        <v/>
      </c>
      <c r="B106" s="1" t="str">
        <f t="shared" si="6"/>
        <v/>
      </c>
      <c r="C106" s="1" t="str">
        <f t="shared" si="7"/>
        <v/>
      </c>
      <c r="D106" s="1" t="str">
        <f t="shared" si="8"/>
        <v/>
      </c>
      <c r="E106" s="1" t="str">
        <f t="shared" si="9"/>
        <v/>
      </c>
    </row>
    <row r="107" spans="1:5">
      <c r="A107" t="str">
        <f t="shared" si="5"/>
        <v/>
      </c>
      <c r="B107" s="1" t="str">
        <f t="shared" si="6"/>
        <v/>
      </c>
      <c r="C107" s="1" t="str">
        <f t="shared" si="7"/>
        <v/>
      </c>
      <c r="D107" s="1" t="str">
        <f t="shared" si="8"/>
        <v/>
      </c>
      <c r="E107" s="1" t="str">
        <f t="shared" si="9"/>
        <v/>
      </c>
    </row>
    <row r="108" spans="1:5">
      <c r="A108" t="str">
        <f t="shared" si="5"/>
        <v/>
      </c>
      <c r="B108" s="1" t="str">
        <f t="shared" si="6"/>
        <v/>
      </c>
      <c r="C108" s="1" t="str">
        <f t="shared" si="7"/>
        <v/>
      </c>
      <c r="D108" s="1" t="str">
        <f t="shared" si="8"/>
        <v/>
      </c>
      <c r="E108" s="1" t="str">
        <f t="shared" si="9"/>
        <v/>
      </c>
    </row>
    <row r="109" spans="1:5">
      <c r="A109" t="str">
        <f t="shared" si="5"/>
        <v/>
      </c>
      <c r="B109" s="1" t="str">
        <f t="shared" si="6"/>
        <v/>
      </c>
      <c r="C109" s="1" t="str">
        <f t="shared" si="7"/>
        <v/>
      </c>
      <c r="D109" s="1" t="str">
        <f t="shared" si="8"/>
        <v/>
      </c>
      <c r="E109" s="1" t="str">
        <f t="shared" si="9"/>
        <v/>
      </c>
    </row>
    <row r="110" spans="1:5">
      <c r="A110" t="str">
        <f t="shared" si="5"/>
        <v/>
      </c>
      <c r="B110" s="1" t="str">
        <f t="shared" si="6"/>
        <v/>
      </c>
      <c r="C110" s="1" t="str">
        <f t="shared" si="7"/>
        <v/>
      </c>
      <c r="D110" s="1" t="str">
        <f t="shared" si="8"/>
        <v/>
      </c>
      <c r="E110" s="1" t="str">
        <f t="shared" si="9"/>
        <v/>
      </c>
    </row>
    <row r="111" spans="1:5">
      <c r="A111" t="str">
        <f t="shared" si="5"/>
        <v/>
      </c>
      <c r="B111" s="1" t="str">
        <f t="shared" si="6"/>
        <v/>
      </c>
      <c r="C111" s="1" t="str">
        <f t="shared" si="7"/>
        <v/>
      </c>
      <c r="D111" s="1" t="str">
        <f t="shared" si="8"/>
        <v/>
      </c>
      <c r="E111" s="1" t="str">
        <f t="shared" si="9"/>
        <v/>
      </c>
    </row>
    <row r="112" spans="1:5">
      <c r="A112" t="str">
        <f t="shared" si="5"/>
        <v/>
      </c>
      <c r="B112" s="1" t="str">
        <f t="shared" si="6"/>
        <v/>
      </c>
      <c r="C112" s="1" t="str">
        <f t="shared" si="7"/>
        <v/>
      </c>
      <c r="D112" s="1" t="str">
        <f t="shared" si="8"/>
        <v/>
      </c>
      <c r="E112" s="1" t="str">
        <f t="shared" si="9"/>
        <v/>
      </c>
    </row>
    <row r="113" spans="1:5">
      <c r="A113" t="str">
        <f t="shared" si="5"/>
        <v/>
      </c>
      <c r="B113" s="1" t="str">
        <f t="shared" si="6"/>
        <v/>
      </c>
      <c r="C113" s="1" t="str">
        <f t="shared" si="7"/>
        <v/>
      </c>
      <c r="D113" s="1" t="str">
        <f t="shared" si="8"/>
        <v/>
      </c>
      <c r="E113" s="1" t="str">
        <f t="shared" si="9"/>
        <v/>
      </c>
    </row>
    <row r="114" spans="1:5">
      <c r="A114" t="str">
        <f t="shared" si="5"/>
        <v/>
      </c>
      <c r="B114" s="1" t="str">
        <f t="shared" si="6"/>
        <v/>
      </c>
      <c r="C114" s="1" t="str">
        <f t="shared" si="7"/>
        <v/>
      </c>
      <c r="D114" s="1" t="str">
        <f t="shared" si="8"/>
        <v/>
      </c>
      <c r="E114" s="1" t="str">
        <f t="shared" si="9"/>
        <v/>
      </c>
    </row>
    <row r="115" spans="1:5">
      <c r="A115" t="str">
        <f t="shared" si="5"/>
        <v/>
      </c>
      <c r="B115" s="1" t="str">
        <f t="shared" si="6"/>
        <v/>
      </c>
      <c r="C115" s="1" t="str">
        <f t="shared" si="7"/>
        <v/>
      </c>
      <c r="D115" s="1" t="str">
        <f t="shared" si="8"/>
        <v/>
      </c>
      <c r="E115" s="1" t="str">
        <f t="shared" si="9"/>
        <v/>
      </c>
    </row>
    <row r="116" spans="1:5">
      <c r="A116" t="str">
        <f t="shared" si="5"/>
        <v/>
      </c>
      <c r="B116" s="1" t="str">
        <f t="shared" si="6"/>
        <v/>
      </c>
      <c r="C116" s="1" t="str">
        <f t="shared" si="7"/>
        <v/>
      </c>
      <c r="D116" s="1" t="str">
        <f t="shared" si="8"/>
        <v/>
      </c>
      <c r="E116" s="1" t="str">
        <f t="shared" si="9"/>
        <v/>
      </c>
    </row>
    <row r="117" spans="1:5">
      <c r="A117" t="str">
        <f t="shared" si="5"/>
        <v/>
      </c>
      <c r="B117" s="1" t="str">
        <f t="shared" si="6"/>
        <v/>
      </c>
      <c r="C117" s="1" t="str">
        <f t="shared" si="7"/>
        <v/>
      </c>
      <c r="D117" s="1" t="str">
        <f t="shared" si="8"/>
        <v/>
      </c>
      <c r="E117" s="1" t="str">
        <f t="shared" si="9"/>
        <v/>
      </c>
    </row>
    <row r="118" spans="1:5">
      <c r="A118" t="str">
        <f t="shared" si="5"/>
        <v/>
      </c>
      <c r="B118" s="1" t="str">
        <f t="shared" si="6"/>
        <v/>
      </c>
      <c r="C118" s="1" t="str">
        <f t="shared" si="7"/>
        <v/>
      </c>
      <c r="D118" s="1" t="str">
        <f t="shared" si="8"/>
        <v/>
      </c>
      <c r="E118" s="1" t="str">
        <f t="shared" si="9"/>
        <v/>
      </c>
    </row>
    <row r="119" spans="1:5">
      <c r="A119" t="str">
        <f t="shared" si="5"/>
        <v/>
      </c>
      <c r="B119" s="1" t="str">
        <f t="shared" si="6"/>
        <v/>
      </c>
      <c r="C119" s="1" t="str">
        <f t="shared" si="7"/>
        <v/>
      </c>
      <c r="D119" s="1" t="str">
        <f t="shared" si="8"/>
        <v/>
      </c>
      <c r="E119" s="1" t="str">
        <f t="shared" si="9"/>
        <v/>
      </c>
    </row>
    <row r="120" spans="1:5">
      <c r="A120" t="str">
        <f t="shared" si="5"/>
        <v/>
      </c>
      <c r="B120" s="1" t="str">
        <f t="shared" si="6"/>
        <v/>
      </c>
      <c r="C120" s="1" t="str">
        <f t="shared" si="7"/>
        <v/>
      </c>
      <c r="D120" s="1" t="str">
        <f t="shared" si="8"/>
        <v/>
      </c>
      <c r="E120" s="1" t="str">
        <f t="shared" si="9"/>
        <v/>
      </c>
    </row>
    <row r="121" spans="1:5">
      <c r="A121" t="str">
        <f t="shared" si="5"/>
        <v/>
      </c>
      <c r="B121" s="1" t="str">
        <f t="shared" si="6"/>
        <v/>
      </c>
      <c r="C121" s="1" t="str">
        <f t="shared" si="7"/>
        <v/>
      </c>
      <c r="D121" s="1" t="str">
        <f t="shared" si="8"/>
        <v/>
      </c>
      <c r="E121" s="1" t="str">
        <f t="shared" si="9"/>
        <v/>
      </c>
    </row>
    <row r="122" spans="1:5">
      <c r="A122" t="str">
        <f t="shared" si="5"/>
        <v/>
      </c>
      <c r="B122" s="1" t="str">
        <f t="shared" si="6"/>
        <v/>
      </c>
      <c r="C122" s="1" t="str">
        <f t="shared" si="7"/>
        <v/>
      </c>
      <c r="D122" s="1" t="str">
        <f t="shared" si="8"/>
        <v/>
      </c>
      <c r="E122" s="1" t="str">
        <f t="shared" si="9"/>
        <v/>
      </c>
    </row>
    <row r="123" spans="1:5">
      <c r="A123" t="str">
        <f t="shared" si="5"/>
        <v/>
      </c>
      <c r="B123" s="1" t="str">
        <f t="shared" si="6"/>
        <v/>
      </c>
      <c r="C123" s="1" t="str">
        <f t="shared" si="7"/>
        <v/>
      </c>
      <c r="D123" s="1" t="str">
        <f t="shared" si="8"/>
        <v/>
      </c>
      <c r="E123" s="1" t="str">
        <f t="shared" si="9"/>
        <v/>
      </c>
    </row>
    <row r="124" spans="1:5">
      <c r="A124" t="str">
        <f t="shared" si="5"/>
        <v/>
      </c>
      <c r="B124" s="1" t="str">
        <f t="shared" si="6"/>
        <v/>
      </c>
      <c r="C124" s="1" t="str">
        <f t="shared" si="7"/>
        <v/>
      </c>
      <c r="D124" s="1" t="str">
        <f t="shared" si="8"/>
        <v/>
      </c>
      <c r="E124" s="1" t="str">
        <f t="shared" si="9"/>
        <v/>
      </c>
    </row>
    <row r="125" spans="1:5">
      <c r="A125" t="str">
        <f t="shared" si="5"/>
        <v/>
      </c>
      <c r="B125" s="1" t="str">
        <f t="shared" si="6"/>
        <v/>
      </c>
      <c r="C125" s="1" t="str">
        <f t="shared" si="7"/>
        <v/>
      </c>
      <c r="D125" s="1" t="str">
        <f t="shared" si="8"/>
        <v/>
      </c>
      <c r="E125" s="1" t="str">
        <f t="shared" si="9"/>
        <v/>
      </c>
    </row>
    <row r="126" spans="1:5">
      <c r="A126" t="str">
        <f t="shared" si="5"/>
        <v/>
      </c>
      <c r="B126" s="1" t="str">
        <f t="shared" si="6"/>
        <v/>
      </c>
      <c r="C126" s="1" t="str">
        <f t="shared" si="7"/>
        <v/>
      </c>
      <c r="D126" s="1" t="str">
        <f t="shared" si="8"/>
        <v/>
      </c>
      <c r="E126" s="1" t="str">
        <f t="shared" si="9"/>
        <v/>
      </c>
    </row>
    <row r="127" spans="1:5">
      <c r="A127" t="str">
        <f t="shared" si="5"/>
        <v/>
      </c>
      <c r="B127" s="1" t="str">
        <f t="shared" si="6"/>
        <v/>
      </c>
      <c r="C127" s="1" t="str">
        <f t="shared" si="7"/>
        <v/>
      </c>
      <c r="D127" s="1" t="str">
        <f t="shared" si="8"/>
        <v/>
      </c>
      <c r="E127" s="1" t="str">
        <f t="shared" si="9"/>
        <v/>
      </c>
    </row>
    <row r="128" spans="1:5">
      <c r="A128" t="str">
        <f t="shared" si="5"/>
        <v/>
      </c>
      <c r="B128" s="1" t="str">
        <f t="shared" si="6"/>
        <v/>
      </c>
      <c r="C128" s="1" t="str">
        <f t="shared" si="7"/>
        <v/>
      </c>
      <c r="D128" s="1" t="str">
        <f t="shared" si="8"/>
        <v/>
      </c>
      <c r="E128" s="1" t="str">
        <f t="shared" si="9"/>
        <v/>
      </c>
    </row>
    <row r="129" spans="1:5">
      <c r="A129" t="str">
        <f t="shared" si="5"/>
        <v/>
      </c>
      <c r="B129" s="1" t="str">
        <f t="shared" si="6"/>
        <v/>
      </c>
      <c r="C129" s="1" t="str">
        <f t="shared" si="7"/>
        <v/>
      </c>
      <c r="D129" s="1" t="str">
        <f t="shared" si="8"/>
        <v/>
      </c>
      <c r="E129" s="1" t="str">
        <f t="shared" si="9"/>
        <v/>
      </c>
    </row>
    <row r="130" spans="1:5">
      <c r="A130" t="str">
        <f t="shared" si="5"/>
        <v/>
      </c>
      <c r="B130" s="1" t="str">
        <f t="shared" si="6"/>
        <v/>
      </c>
      <c r="C130" s="1" t="str">
        <f t="shared" si="7"/>
        <v/>
      </c>
      <c r="D130" s="1" t="str">
        <f t="shared" si="8"/>
        <v/>
      </c>
      <c r="E130" s="1" t="str">
        <f t="shared" si="9"/>
        <v/>
      </c>
    </row>
    <row r="131" spans="1:5">
      <c r="A131" t="str">
        <f t="shared" si="5"/>
        <v/>
      </c>
      <c r="B131" s="1" t="str">
        <f t="shared" si="6"/>
        <v/>
      </c>
      <c r="C131" s="1" t="str">
        <f t="shared" si="7"/>
        <v/>
      </c>
      <c r="D131" s="1" t="str">
        <f t="shared" si="8"/>
        <v/>
      </c>
      <c r="E131" s="1" t="str">
        <f t="shared" si="9"/>
        <v/>
      </c>
    </row>
    <row r="132" spans="1:5">
      <c r="A132" t="str">
        <f t="shared" si="5"/>
        <v/>
      </c>
      <c r="B132" s="1" t="str">
        <f t="shared" si="6"/>
        <v/>
      </c>
      <c r="C132" s="1" t="str">
        <f t="shared" si="7"/>
        <v/>
      </c>
      <c r="D132" s="1" t="str">
        <f t="shared" si="8"/>
        <v/>
      </c>
      <c r="E132" s="1" t="str">
        <f t="shared" si="9"/>
        <v/>
      </c>
    </row>
    <row r="133" spans="1:5">
      <c r="A133" t="str">
        <f t="shared" si="5"/>
        <v/>
      </c>
      <c r="B133" s="1" t="str">
        <f t="shared" si="6"/>
        <v/>
      </c>
      <c r="C133" s="1" t="str">
        <f t="shared" si="7"/>
        <v/>
      </c>
      <c r="D133" s="1" t="str">
        <f t="shared" si="8"/>
        <v/>
      </c>
      <c r="E133" s="1" t="str">
        <f t="shared" si="9"/>
        <v/>
      </c>
    </row>
    <row r="134" spans="1:5">
      <c r="A134" t="str">
        <f t="shared" si="5"/>
        <v/>
      </c>
      <c r="B134" s="1" t="str">
        <f t="shared" si="6"/>
        <v/>
      </c>
      <c r="C134" s="1" t="str">
        <f t="shared" si="7"/>
        <v/>
      </c>
      <c r="D134" s="1" t="str">
        <f t="shared" si="8"/>
        <v/>
      </c>
      <c r="E134" s="1" t="str">
        <f t="shared" si="9"/>
        <v/>
      </c>
    </row>
    <row r="135" spans="1:5">
      <c r="A135" t="str">
        <f t="shared" si="5"/>
        <v/>
      </c>
      <c r="B135" s="1" t="str">
        <f t="shared" si="6"/>
        <v/>
      </c>
      <c r="C135" s="1" t="str">
        <f t="shared" si="7"/>
        <v/>
      </c>
      <c r="D135" s="1" t="str">
        <f t="shared" si="8"/>
        <v/>
      </c>
      <c r="E135" s="1" t="str">
        <f t="shared" si="9"/>
        <v/>
      </c>
    </row>
    <row r="136" spans="1:5">
      <c r="A136" t="str">
        <f t="shared" si="5"/>
        <v/>
      </c>
      <c r="B136" s="1" t="str">
        <f t="shared" si="6"/>
        <v/>
      </c>
      <c r="C136" s="1" t="str">
        <f t="shared" si="7"/>
        <v/>
      </c>
      <c r="D136" s="1" t="str">
        <f t="shared" si="8"/>
        <v/>
      </c>
      <c r="E136" s="1" t="str">
        <f t="shared" si="9"/>
        <v/>
      </c>
    </row>
    <row r="137" spans="1:5">
      <c r="A137" t="str">
        <f t="shared" si="5"/>
        <v/>
      </c>
      <c r="B137" s="1" t="str">
        <f t="shared" si="6"/>
        <v/>
      </c>
      <c r="C137" s="1" t="str">
        <f t="shared" si="7"/>
        <v/>
      </c>
      <c r="D137" s="1" t="str">
        <f t="shared" si="8"/>
        <v/>
      </c>
      <c r="E137" s="1" t="str">
        <f t="shared" si="9"/>
        <v/>
      </c>
    </row>
    <row r="138" spans="1:5">
      <c r="A138" t="str">
        <f t="shared" si="5"/>
        <v/>
      </c>
      <c r="B138" s="1" t="str">
        <f t="shared" si="6"/>
        <v/>
      </c>
      <c r="C138" s="1" t="str">
        <f t="shared" si="7"/>
        <v/>
      </c>
      <c r="D138" s="1" t="str">
        <f t="shared" si="8"/>
        <v/>
      </c>
      <c r="E138" s="1" t="str">
        <f t="shared" si="9"/>
        <v/>
      </c>
    </row>
    <row r="139" spans="1:5">
      <c r="A139" t="str">
        <f t="shared" si="5"/>
        <v/>
      </c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1" t="str">
        <f t="shared" si="9"/>
        <v/>
      </c>
    </row>
    <row r="140" spans="1:5">
      <c r="A140" t="str">
        <f t="shared" si="5"/>
        <v/>
      </c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1" t="str">
        <f t="shared" si="9"/>
        <v/>
      </c>
    </row>
    <row r="141" spans="1:5">
      <c r="A141" t="str">
        <f t="shared" si="5"/>
        <v/>
      </c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1" t="str">
        <f t="shared" si="9"/>
        <v/>
      </c>
    </row>
    <row r="142" spans="1:5">
      <c r="A142" t="str">
        <f t="shared" si="5"/>
        <v/>
      </c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1" t="str">
        <f t="shared" si="9"/>
        <v/>
      </c>
    </row>
    <row r="143" spans="1:5">
      <c r="A143" t="str">
        <f t="shared" si="5"/>
        <v/>
      </c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1" t="str">
        <f t="shared" si="9"/>
        <v/>
      </c>
    </row>
    <row r="144" spans="1:5">
      <c r="A144" t="str">
        <f t="shared" ref="A144:A178" si="10">IF(($B$7*$B$8&gt;A143),IF(($B$7*$B$8)=A143,"",A143+1),"")</f>
        <v/>
      </c>
      <c r="B144" s="1" t="str">
        <f t="shared" ref="B144:B207" si="11">IF(A144="","",$B$14)</f>
        <v/>
      </c>
      <c r="C144" s="1" t="str">
        <f t="shared" ref="C144:C178" si="12">IF(A144="","",B144-D144)</f>
        <v/>
      </c>
      <c r="D144" s="1" t="str">
        <f t="shared" ref="D144:D178" si="13">IF(A144="","",(E143*($B$6/$B$8)))</f>
        <v/>
      </c>
      <c r="E144" s="1" t="str">
        <f t="shared" ref="E144:E178" si="14">IF(A144="","",E143-C144)</f>
        <v/>
      </c>
    </row>
    <row r="145" spans="1:5">
      <c r="A145" t="str">
        <f t="shared" si="10"/>
        <v/>
      </c>
      <c r="B145" s="1" t="str">
        <f t="shared" si="11"/>
        <v/>
      </c>
      <c r="C145" s="1" t="str">
        <f t="shared" si="12"/>
        <v/>
      </c>
      <c r="D145" s="1" t="str">
        <f t="shared" si="13"/>
        <v/>
      </c>
      <c r="E145" s="1" t="str">
        <f t="shared" si="14"/>
        <v/>
      </c>
    </row>
    <row r="146" spans="1:5">
      <c r="A146" t="str">
        <f t="shared" si="10"/>
        <v/>
      </c>
      <c r="B146" s="1" t="str">
        <f t="shared" si="11"/>
        <v/>
      </c>
      <c r="C146" s="1" t="str">
        <f t="shared" si="12"/>
        <v/>
      </c>
      <c r="D146" s="1" t="str">
        <f t="shared" si="13"/>
        <v/>
      </c>
      <c r="E146" s="1" t="str">
        <f t="shared" si="14"/>
        <v/>
      </c>
    </row>
    <row r="147" spans="1:5">
      <c r="A147" t="str">
        <f t="shared" si="10"/>
        <v/>
      </c>
      <c r="B147" s="1" t="str">
        <f t="shared" si="11"/>
        <v/>
      </c>
      <c r="C147" s="1" t="str">
        <f t="shared" si="12"/>
        <v/>
      </c>
      <c r="D147" s="1" t="str">
        <f t="shared" si="13"/>
        <v/>
      </c>
      <c r="E147" s="1" t="str">
        <f t="shared" si="14"/>
        <v/>
      </c>
    </row>
    <row r="148" spans="1:5">
      <c r="A148" t="str">
        <f t="shared" si="10"/>
        <v/>
      </c>
      <c r="B148" s="1" t="str">
        <f t="shared" si="11"/>
        <v/>
      </c>
      <c r="C148" s="1" t="str">
        <f t="shared" si="12"/>
        <v/>
      </c>
      <c r="D148" s="1" t="str">
        <f t="shared" si="13"/>
        <v/>
      </c>
      <c r="E148" s="1" t="str">
        <f t="shared" si="14"/>
        <v/>
      </c>
    </row>
    <row r="149" spans="1:5">
      <c r="A149" t="str">
        <f t="shared" si="10"/>
        <v/>
      </c>
      <c r="B149" s="1" t="str">
        <f t="shared" si="11"/>
        <v/>
      </c>
      <c r="C149" s="1" t="str">
        <f t="shared" si="12"/>
        <v/>
      </c>
      <c r="D149" s="1" t="str">
        <f t="shared" si="13"/>
        <v/>
      </c>
      <c r="E149" s="1" t="str">
        <f t="shared" si="14"/>
        <v/>
      </c>
    </row>
    <row r="150" spans="1:5">
      <c r="A150" t="str">
        <f t="shared" si="10"/>
        <v/>
      </c>
      <c r="B150" s="1" t="str">
        <f t="shared" si="11"/>
        <v/>
      </c>
      <c r="C150" s="1" t="str">
        <f t="shared" si="12"/>
        <v/>
      </c>
      <c r="D150" s="1" t="str">
        <f t="shared" si="13"/>
        <v/>
      </c>
      <c r="E150" s="1" t="str">
        <f t="shared" si="14"/>
        <v/>
      </c>
    </row>
    <row r="151" spans="1:5">
      <c r="A151" t="str">
        <f t="shared" si="10"/>
        <v/>
      </c>
      <c r="B151" s="1" t="str">
        <f t="shared" si="11"/>
        <v/>
      </c>
      <c r="C151" s="1" t="str">
        <f t="shared" si="12"/>
        <v/>
      </c>
      <c r="D151" s="1" t="str">
        <f t="shared" si="13"/>
        <v/>
      </c>
      <c r="E151" s="1" t="str">
        <f t="shared" si="14"/>
        <v/>
      </c>
    </row>
    <row r="152" spans="1:5">
      <c r="A152" t="str">
        <f t="shared" si="10"/>
        <v/>
      </c>
      <c r="B152" s="1" t="str">
        <f t="shared" si="11"/>
        <v/>
      </c>
      <c r="C152" s="1" t="str">
        <f t="shared" si="12"/>
        <v/>
      </c>
      <c r="D152" s="1" t="str">
        <f t="shared" si="13"/>
        <v/>
      </c>
      <c r="E152" s="1" t="str">
        <f t="shared" si="14"/>
        <v/>
      </c>
    </row>
    <row r="153" spans="1:5">
      <c r="A153" t="str">
        <f t="shared" si="10"/>
        <v/>
      </c>
      <c r="B153" s="1" t="str">
        <f t="shared" si="11"/>
        <v/>
      </c>
      <c r="C153" s="1" t="str">
        <f t="shared" si="12"/>
        <v/>
      </c>
      <c r="D153" s="1" t="str">
        <f t="shared" si="13"/>
        <v/>
      </c>
      <c r="E153" s="1" t="str">
        <f t="shared" si="14"/>
        <v/>
      </c>
    </row>
    <row r="154" spans="1:5">
      <c r="A154" t="str">
        <f t="shared" si="10"/>
        <v/>
      </c>
      <c r="B154" s="1" t="str">
        <f t="shared" si="11"/>
        <v/>
      </c>
      <c r="C154" s="1" t="str">
        <f t="shared" si="12"/>
        <v/>
      </c>
      <c r="D154" s="1" t="str">
        <f t="shared" si="13"/>
        <v/>
      </c>
      <c r="E154" s="1" t="str">
        <f t="shared" si="14"/>
        <v/>
      </c>
    </row>
    <row r="155" spans="1:5">
      <c r="A155" t="str">
        <f t="shared" si="10"/>
        <v/>
      </c>
      <c r="B155" s="1" t="str">
        <f t="shared" si="11"/>
        <v/>
      </c>
      <c r="C155" s="1" t="str">
        <f t="shared" si="12"/>
        <v/>
      </c>
      <c r="D155" s="1" t="str">
        <f t="shared" si="13"/>
        <v/>
      </c>
      <c r="E155" s="1" t="str">
        <f t="shared" si="14"/>
        <v/>
      </c>
    </row>
    <row r="156" spans="1:5">
      <c r="A156" t="str">
        <f t="shared" si="10"/>
        <v/>
      </c>
      <c r="B156" s="1" t="str">
        <f t="shared" si="11"/>
        <v/>
      </c>
      <c r="C156" s="1" t="str">
        <f t="shared" si="12"/>
        <v/>
      </c>
      <c r="D156" s="1" t="str">
        <f t="shared" si="13"/>
        <v/>
      </c>
      <c r="E156" s="1" t="str">
        <f t="shared" si="14"/>
        <v/>
      </c>
    </row>
    <row r="157" spans="1:5">
      <c r="A157" t="str">
        <f t="shared" si="10"/>
        <v/>
      </c>
      <c r="B157" s="1" t="str">
        <f t="shared" si="11"/>
        <v/>
      </c>
      <c r="C157" s="1" t="str">
        <f t="shared" si="12"/>
        <v/>
      </c>
      <c r="D157" s="1" t="str">
        <f t="shared" si="13"/>
        <v/>
      </c>
      <c r="E157" s="1" t="str">
        <f t="shared" si="14"/>
        <v/>
      </c>
    </row>
    <row r="158" spans="1:5">
      <c r="A158" t="str">
        <f t="shared" si="10"/>
        <v/>
      </c>
      <c r="B158" s="1" t="str">
        <f t="shared" si="11"/>
        <v/>
      </c>
      <c r="C158" s="1" t="str">
        <f t="shared" si="12"/>
        <v/>
      </c>
      <c r="D158" s="1" t="str">
        <f t="shared" si="13"/>
        <v/>
      </c>
      <c r="E158" s="1" t="str">
        <f t="shared" si="14"/>
        <v/>
      </c>
    </row>
    <row r="159" spans="1:5">
      <c r="A159" t="str">
        <f t="shared" si="10"/>
        <v/>
      </c>
      <c r="B159" s="1" t="str">
        <f t="shared" si="11"/>
        <v/>
      </c>
      <c r="C159" s="1" t="str">
        <f t="shared" si="12"/>
        <v/>
      </c>
      <c r="D159" s="1" t="str">
        <f t="shared" si="13"/>
        <v/>
      </c>
      <c r="E159" s="1" t="str">
        <f t="shared" si="14"/>
        <v/>
      </c>
    </row>
    <row r="160" spans="1:5">
      <c r="A160" t="str">
        <f t="shared" si="10"/>
        <v/>
      </c>
      <c r="B160" s="1" t="str">
        <f t="shared" si="11"/>
        <v/>
      </c>
      <c r="C160" s="1" t="str">
        <f t="shared" si="12"/>
        <v/>
      </c>
      <c r="D160" s="1" t="str">
        <f t="shared" si="13"/>
        <v/>
      </c>
      <c r="E160" s="1" t="str">
        <f t="shared" si="14"/>
        <v/>
      </c>
    </row>
    <row r="161" spans="1:5">
      <c r="A161" t="str">
        <f t="shared" si="10"/>
        <v/>
      </c>
      <c r="B161" s="1" t="str">
        <f t="shared" si="11"/>
        <v/>
      </c>
      <c r="C161" s="1" t="str">
        <f t="shared" si="12"/>
        <v/>
      </c>
      <c r="D161" s="1" t="str">
        <f t="shared" si="13"/>
        <v/>
      </c>
      <c r="E161" s="1" t="str">
        <f t="shared" si="14"/>
        <v/>
      </c>
    </row>
    <row r="162" spans="1:5">
      <c r="A162" t="str">
        <f t="shared" si="10"/>
        <v/>
      </c>
      <c r="B162" s="1" t="str">
        <f t="shared" si="11"/>
        <v/>
      </c>
      <c r="C162" s="1" t="str">
        <f t="shared" si="12"/>
        <v/>
      </c>
      <c r="D162" s="1" t="str">
        <f t="shared" si="13"/>
        <v/>
      </c>
      <c r="E162" s="1" t="str">
        <f t="shared" si="14"/>
        <v/>
      </c>
    </row>
    <row r="163" spans="1:5">
      <c r="A163" t="str">
        <f t="shared" si="10"/>
        <v/>
      </c>
      <c r="B163" s="1" t="str">
        <f t="shared" si="11"/>
        <v/>
      </c>
      <c r="C163" s="1" t="str">
        <f t="shared" si="12"/>
        <v/>
      </c>
      <c r="D163" s="1" t="str">
        <f t="shared" si="13"/>
        <v/>
      </c>
      <c r="E163" s="1" t="str">
        <f t="shared" si="14"/>
        <v/>
      </c>
    </row>
    <row r="164" spans="1:5">
      <c r="A164" t="str">
        <f t="shared" si="10"/>
        <v/>
      </c>
      <c r="B164" s="1" t="str">
        <f t="shared" si="11"/>
        <v/>
      </c>
      <c r="C164" s="1" t="str">
        <f t="shared" si="12"/>
        <v/>
      </c>
      <c r="D164" s="1" t="str">
        <f t="shared" si="13"/>
        <v/>
      </c>
      <c r="E164" s="1" t="str">
        <f t="shared" si="14"/>
        <v/>
      </c>
    </row>
    <row r="165" spans="1:5">
      <c r="A165" t="str">
        <f t="shared" si="10"/>
        <v/>
      </c>
      <c r="B165" s="1" t="str">
        <f t="shared" si="11"/>
        <v/>
      </c>
      <c r="C165" s="1" t="str">
        <f t="shared" si="12"/>
        <v/>
      </c>
      <c r="D165" s="1" t="str">
        <f t="shared" si="13"/>
        <v/>
      </c>
      <c r="E165" s="1" t="str">
        <f t="shared" si="14"/>
        <v/>
      </c>
    </row>
    <row r="166" spans="1:5">
      <c r="A166" t="str">
        <f t="shared" si="10"/>
        <v/>
      </c>
      <c r="B166" s="1" t="str">
        <f t="shared" si="11"/>
        <v/>
      </c>
      <c r="C166" s="1" t="str">
        <f t="shared" si="12"/>
        <v/>
      </c>
      <c r="D166" s="1" t="str">
        <f t="shared" si="13"/>
        <v/>
      </c>
      <c r="E166" s="1" t="str">
        <f t="shared" si="14"/>
        <v/>
      </c>
    </row>
    <row r="167" spans="1:5">
      <c r="A167" t="str">
        <f t="shared" si="10"/>
        <v/>
      </c>
      <c r="B167" s="1" t="str">
        <f t="shared" si="11"/>
        <v/>
      </c>
      <c r="C167" s="1" t="str">
        <f t="shared" si="12"/>
        <v/>
      </c>
      <c r="D167" s="1" t="str">
        <f t="shared" si="13"/>
        <v/>
      </c>
      <c r="E167" s="1" t="str">
        <f t="shared" si="14"/>
        <v/>
      </c>
    </row>
    <row r="168" spans="1:5">
      <c r="A168" t="str">
        <f t="shared" si="10"/>
        <v/>
      </c>
      <c r="B168" s="1" t="str">
        <f t="shared" si="11"/>
        <v/>
      </c>
      <c r="C168" s="1" t="str">
        <f t="shared" si="12"/>
        <v/>
      </c>
      <c r="D168" s="1" t="str">
        <f t="shared" si="13"/>
        <v/>
      </c>
      <c r="E168" s="1" t="str">
        <f t="shared" si="14"/>
        <v/>
      </c>
    </row>
    <row r="169" spans="1:5">
      <c r="A169" t="str">
        <f t="shared" si="10"/>
        <v/>
      </c>
      <c r="B169" s="1" t="str">
        <f t="shared" si="11"/>
        <v/>
      </c>
      <c r="C169" s="1" t="str">
        <f t="shared" si="12"/>
        <v/>
      </c>
      <c r="D169" s="1" t="str">
        <f t="shared" si="13"/>
        <v/>
      </c>
      <c r="E169" s="1" t="str">
        <f t="shared" si="14"/>
        <v/>
      </c>
    </row>
    <row r="170" spans="1:5">
      <c r="A170" t="str">
        <f t="shared" si="10"/>
        <v/>
      </c>
      <c r="B170" s="1" t="str">
        <f t="shared" si="11"/>
        <v/>
      </c>
      <c r="C170" s="1" t="str">
        <f t="shared" si="12"/>
        <v/>
      </c>
      <c r="D170" s="1" t="str">
        <f t="shared" si="13"/>
        <v/>
      </c>
      <c r="E170" s="1" t="str">
        <f t="shared" si="14"/>
        <v/>
      </c>
    </row>
    <row r="171" spans="1:5">
      <c r="A171" t="str">
        <f t="shared" si="10"/>
        <v/>
      </c>
      <c r="B171" s="1" t="str">
        <f t="shared" si="11"/>
        <v/>
      </c>
      <c r="C171" s="1" t="str">
        <f t="shared" si="12"/>
        <v/>
      </c>
      <c r="D171" s="1" t="str">
        <f t="shared" si="13"/>
        <v/>
      </c>
      <c r="E171" s="1" t="str">
        <f t="shared" si="14"/>
        <v/>
      </c>
    </row>
    <row r="172" spans="1:5">
      <c r="A172" t="str">
        <f t="shared" si="10"/>
        <v/>
      </c>
      <c r="B172" s="1" t="str">
        <f t="shared" si="11"/>
        <v/>
      </c>
      <c r="C172" s="1" t="str">
        <f t="shared" si="12"/>
        <v/>
      </c>
      <c r="D172" s="1" t="str">
        <f t="shared" si="13"/>
        <v/>
      </c>
      <c r="E172" s="1" t="str">
        <f t="shared" si="14"/>
        <v/>
      </c>
    </row>
    <row r="173" spans="1:5">
      <c r="A173" t="str">
        <f t="shared" si="10"/>
        <v/>
      </c>
      <c r="B173" s="1" t="str">
        <f t="shared" si="11"/>
        <v/>
      </c>
      <c r="C173" s="1" t="str">
        <f t="shared" si="12"/>
        <v/>
      </c>
      <c r="D173" s="1" t="str">
        <f t="shared" si="13"/>
        <v/>
      </c>
      <c r="E173" s="1" t="str">
        <f t="shared" si="14"/>
        <v/>
      </c>
    </row>
    <row r="174" spans="1:5">
      <c r="A174" t="str">
        <f t="shared" si="10"/>
        <v/>
      </c>
      <c r="B174" s="1" t="str">
        <f t="shared" si="11"/>
        <v/>
      </c>
      <c r="C174" s="1" t="str">
        <f t="shared" si="12"/>
        <v/>
      </c>
      <c r="D174" s="1" t="str">
        <f t="shared" si="13"/>
        <v/>
      </c>
      <c r="E174" s="1" t="str">
        <f t="shared" si="14"/>
        <v/>
      </c>
    </row>
    <row r="175" spans="1:5">
      <c r="A175" t="str">
        <f t="shared" si="10"/>
        <v/>
      </c>
      <c r="B175" s="1" t="str">
        <f t="shared" si="11"/>
        <v/>
      </c>
      <c r="C175" s="1" t="str">
        <f t="shared" si="12"/>
        <v/>
      </c>
      <c r="D175" s="1" t="str">
        <f t="shared" si="13"/>
        <v/>
      </c>
      <c r="E175" s="1" t="str">
        <f t="shared" si="14"/>
        <v/>
      </c>
    </row>
    <row r="176" spans="1:5">
      <c r="A176" t="str">
        <f t="shared" si="10"/>
        <v/>
      </c>
      <c r="B176" s="1" t="str">
        <f t="shared" si="11"/>
        <v/>
      </c>
      <c r="C176" s="1" t="str">
        <f t="shared" si="12"/>
        <v/>
      </c>
      <c r="D176" s="1" t="str">
        <f t="shared" si="13"/>
        <v/>
      </c>
      <c r="E176" s="1" t="str">
        <f t="shared" si="14"/>
        <v/>
      </c>
    </row>
    <row r="177" spans="1:5">
      <c r="A177" t="str">
        <f t="shared" si="10"/>
        <v/>
      </c>
      <c r="B177" s="1" t="str">
        <f t="shared" si="11"/>
        <v/>
      </c>
      <c r="C177" s="1" t="str">
        <f t="shared" si="12"/>
        <v/>
      </c>
      <c r="D177" s="1" t="str">
        <f t="shared" si="13"/>
        <v/>
      </c>
      <c r="E177" s="1" t="str">
        <f t="shared" si="14"/>
        <v/>
      </c>
    </row>
    <row r="178" spans="1:5">
      <c r="A178" t="str">
        <f t="shared" si="10"/>
        <v/>
      </c>
      <c r="B178" s="1" t="str">
        <f t="shared" si="11"/>
        <v/>
      </c>
      <c r="C178" s="1" t="str">
        <f t="shared" si="12"/>
        <v/>
      </c>
      <c r="D178" s="1" t="str">
        <f t="shared" si="13"/>
        <v/>
      </c>
      <c r="E178" s="1" t="str">
        <f t="shared" si="14"/>
        <v/>
      </c>
    </row>
    <row r="179" spans="1:5">
      <c r="A179" t="str">
        <f t="shared" ref="A179:A242" si="15">IF(($B$7*$B$8&gt;A178),IF(($B$7*$B$8)=A178,"",A178+1),"")</f>
        <v/>
      </c>
      <c r="B179" s="1" t="str">
        <f t="shared" si="11"/>
        <v/>
      </c>
      <c r="C179" s="1" t="str">
        <f t="shared" ref="C179:C242" si="16">IF(A179="","",B179-D179)</f>
        <v/>
      </c>
      <c r="D179" s="1" t="str">
        <f t="shared" ref="D179:D242" si="17">IF(A179="","",(E178*($B$6/$B$8)))</f>
        <v/>
      </c>
      <c r="E179" s="1" t="str">
        <f t="shared" ref="E179:E242" si="18">IF(A179="","",E178-C179)</f>
        <v/>
      </c>
    </row>
    <row r="180" spans="1:5">
      <c r="A180" t="str">
        <f t="shared" si="15"/>
        <v/>
      </c>
      <c r="B180" s="1" t="str">
        <f t="shared" si="11"/>
        <v/>
      </c>
      <c r="C180" s="1" t="str">
        <f t="shared" si="16"/>
        <v/>
      </c>
      <c r="D180" s="1" t="str">
        <f t="shared" si="17"/>
        <v/>
      </c>
      <c r="E180" s="1" t="str">
        <f t="shared" si="18"/>
        <v/>
      </c>
    </row>
    <row r="181" spans="1:5">
      <c r="A181" t="str">
        <f t="shared" si="15"/>
        <v/>
      </c>
      <c r="B181" s="1" t="str">
        <f t="shared" si="11"/>
        <v/>
      </c>
      <c r="C181" s="1" t="str">
        <f t="shared" si="16"/>
        <v/>
      </c>
      <c r="D181" s="1" t="str">
        <f t="shared" si="17"/>
        <v/>
      </c>
      <c r="E181" s="1" t="str">
        <f t="shared" si="18"/>
        <v/>
      </c>
    </row>
    <row r="182" spans="1:5">
      <c r="A182" t="str">
        <f t="shared" si="15"/>
        <v/>
      </c>
      <c r="B182" s="1" t="str">
        <f t="shared" si="11"/>
        <v/>
      </c>
      <c r="C182" s="1" t="str">
        <f t="shared" si="16"/>
        <v/>
      </c>
      <c r="D182" s="1" t="str">
        <f t="shared" si="17"/>
        <v/>
      </c>
      <c r="E182" s="1" t="str">
        <f t="shared" si="18"/>
        <v/>
      </c>
    </row>
    <row r="183" spans="1:5">
      <c r="A183" t="str">
        <f t="shared" si="15"/>
        <v/>
      </c>
      <c r="B183" s="1" t="str">
        <f t="shared" si="11"/>
        <v/>
      </c>
      <c r="C183" s="1" t="str">
        <f t="shared" si="16"/>
        <v/>
      </c>
      <c r="D183" s="1" t="str">
        <f t="shared" si="17"/>
        <v/>
      </c>
      <c r="E183" s="1" t="str">
        <f t="shared" si="18"/>
        <v/>
      </c>
    </row>
    <row r="184" spans="1:5">
      <c r="A184" t="str">
        <f t="shared" si="15"/>
        <v/>
      </c>
      <c r="B184" s="1" t="str">
        <f t="shared" si="11"/>
        <v/>
      </c>
      <c r="C184" s="1" t="str">
        <f t="shared" si="16"/>
        <v/>
      </c>
      <c r="D184" s="1" t="str">
        <f t="shared" si="17"/>
        <v/>
      </c>
      <c r="E184" s="1" t="str">
        <f t="shared" si="18"/>
        <v/>
      </c>
    </row>
    <row r="185" spans="1:5">
      <c r="A185" t="str">
        <f t="shared" si="15"/>
        <v/>
      </c>
      <c r="B185" s="1" t="str">
        <f t="shared" si="11"/>
        <v/>
      </c>
      <c r="C185" s="1" t="str">
        <f t="shared" si="16"/>
        <v/>
      </c>
      <c r="D185" s="1" t="str">
        <f t="shared" si="17"/>
        <v/>
      </c>
      <c r="E185" s="1" t="str">
        <f t="shared" si="18"/>
        <v/>
      </c>
    </row>
    <row r="186" spans="1:5">
      <c r="A186" t="str">
        <f t="shared" si="15"/>
        <v/>
      </c>
      <c r="B186" s="1" t="str">
        <f t="shared" si="11"/>
        <v/>
      </c>
      <c r="C186" s="1" t="str">
        <f t="shared" si="16"/>
        <v/>
      </c>
      <c r="D186" s="1" t="str">
        <f t="shared" si="17"/>
        <v/>
      </c>
      <c r="E186" s="1" t="str">
        <f t="shared" si="18"/>
        <v/>
      </c>
    </row>
    <row r="187" spans="1:5">
      <c r="A187" t="str">
        <f t="shared" si="15"/>
        <v/>
      </c>
      <c r="B187" s="1" t="str">
        <f t="shared" si="11"/>
        <v/>
      </c>
      <c r="C187" s="1" t="str">
        <f t="shared" si="16"/>
        <v/>
      </c>
      <c r="D187" s="1" t="str">
        <f t="shared" si="17"/>
        <v/>
      </c>
      <c r="E187" s="1" t="str">
        <f t="shared" si="18"/>
        <v/>
      </c>
    </row>
    <row r="188" spans="1:5">
      <c r="A188" t="str">
        <f t="shared" si="15"/>
        <v/>
      </c>
      <c r="B188" s="1" t="str">
        <f t="shared" si="11"/>
        <v/>
      </c>
      <c r="C188" s="1" t="str">
        <f t="shared" si="16"/>
        <v/>
      </c>
      <c r="D188" s="1" t="str">
        <f t="shared" si="17"/>
        <v/>
      </c>
      <c r="E188" s="1" t="str">
        <f t="shared" si="18"/>
        <v/>
      </c>
    </row>
    <row r="189" spans="1:5">
      <c r="A189" t="str">
        <f t="shared" si="15"/>
        <v/>
      </c>
      <c r="B189" s="1" t="str">
        <f t="shared" si="11"/>
        <v/>
      </c>
      <c r="C189" s="1" t="str">
        <f t="shared" si="16"/>
        <v/>
      </c>
      <c r="D189" s="1" t="str">
        <f t="shared" si="17"/>
        <v/>
      </c>
      <c r="E189" s="1" t="str">
        <f t="shared" si="18"/>
        <v/>
      </c>
    </row>
    <row r="190" spans="1:5">
      <c r="A190" t="str">
        <f t="shared" si="15"/>
        <v/>
      </c>
      <c r="B190" s="1" t="str">
        <f t="shared" si="11"/>
        <v/>
      </c>
      <c r="C190" s="1" t="str">
        <f t="shared" si="16"/>
        <v/>
      </c>
      <c r="D190" s="1" t="str">
        <f t="shared" si="17"/>
        <v/>
      </c>
      <c r="E190" s="1" t="str">
        <f t="shared" si="18"/>
        <v/>
      </c>
    </row>
    <row r="191" spans="1:5">
      <c r="A191" t="str">
        <f t="shared" si="15"/>
        <v/>
      </c>
      <c r="B191" s="1" t="str">
        <f t="shared" si="11"/>
        <v/>
      </c>
      <c r="C191" s="1" t="str">
        <f t="shared" si="16"/>
        <v/>
      </c>
      <c r="D191" s="1" t="str">
        <f t="shared" si="17"/>
        <v/>
      </c>
      <c r="E191" s="1" t="str">
        <f t="shared" si="18"/>
        <v/>
      </c>
    </row>
    <row r="192" spans="1:5">
      <c r="A192" t="str">
        <f t="shared" si="15"/>
        <v/>
      </c>
      <c r="B192" s="1" t="str">
        <f t="shared" si="11"/>
        <v/>
      </c>
      <c r="C192" s="1" t="str">
        <f t="shared" si="16"/>
        <v/>
      </c>
      <c r="D192" s="1" t="str">
        <f t="shared" si="17"/>
        <v/>
      </c>
      <c r="E192" s="1" t="str">
        <f t="shared" si="18"/>
        <v/>
      </c>
    </row>
    <row r="193" spans="1:5">
      <c r="A193" t="str">
        <f t="shared" si="15"/>
        <v/>
      </c>
      <c r="B193" s="1" t="str">
        <f t="shared" si="11"/>
        <v/>
      </c>
      <c r="C193" s="1" t="str">
        <f t="shared" si="16"/>
        <v/>
      </c>
      <c r="D193" s="1" t="str">
        <f t="shared" si="17"/>
        <v/>
      </c>
      <c r="E193" s="1" t="str">
        <f t="shared" si="18"/>
        <v/>
      </c>
    </row>
    <row r="194" spans="1:5">
      <c r="A194" t="str">
        <f t="shared" si="15"/>
        <v/>
      </c>
      <c r="B194" s="1" t="str">
        <f t="shared" si="11"/>
        <v/>
      </c>
      <c r="C194" s="1" t="str">
        <f t="shared" si="16"/>
        <v/>
      </c>
      <c r="D194" s="1" t="str">
        <f t="shared" si="17"/>
        <v/>
      </c>
      <c r="E194" s="1" t="str">
        <f t="shared" si="18"/>
        <v/>
      </c>
    </row>
    <row r="195" spans="1:5">
      <c r="A195" t="str">
        <f t="shared" si="15"/>
        <v/>
      </c>
      <c r="B195" s="1" t="str">
        <f t="shared" si="11"/>
        <v/>
      </c>
      <c r="C195" s="1" t="str">
        <f t="shared" si="16"/>
        <v/>
      </c>
      <c r="D195" s="1" t="str">
        <f t="shared" si="17"/>
        <v/>
      </c>
      <c r="E195" s="1" t="str">
        <f t="shared" si="18"/>
        <v/>
      </c>
    </row>
    <row r="196" spans="1:5">
      <c r="A196" t="str">
        <f t="shared" si="15"/>
        <v/>
      </c>
      <c r="B196" s="1" t="str">
        <f t="shared" si="11"/>
        <v/>
      </c>
      <c r="C196" s="1" t="str">
        <f t="shared" si="16"/>
        <v/>
      </c>
      <c r="D196" s="1" t="str">
        <f t="shared" si="17"/>
        <v/>
      </c>
      <c r="E196" s="1" t="str">
        <f t="shared" si="18"/>
        <v/>
      </c>
    </row>
    <row r="197" spans="1:5">
      <c r="A197" t="str">
        <f t="shared" si="15"/>
        <v/>
      </c>
      <c r="B197" s="1" t="str">
        <f t="shared" si="11"/>
        <v/>
      </c>
      <c r="C197" s="1" t="str">
        <f t="shared" si="16"/>
        <v/>
      </c>
      <c r="D197" s="1" t="str">
        <f t="shared" si="17"/>
        <v/>
      </c>
      <c r="E197" s="1" t="str">
        <f t="shared" si="18"/>
        <v/>
      </c>
    </row>
    <row r="198" spans="1:5">
      <c r="A198" t="str">
        <f t="shared" si="15"/>
        <v/>
      </c>
      <c r="B198" s="1" t="str">
        <f t="shared" si="11"/>
        <v/>
      </c>
      <c r="C198" s="1" t="str">
        <f t="shared" si="16"/>
        <v/>
      </c>
      <c r="D198" s="1" t="str">
        <f t="shared" si="17"/>
        <v/>
      </c>
      <c r="E198" s="1" t="str">
        <f t="shared" si="18"/>
        <v/>
      </c>
    </row>
    <row r="199" spans="1:5">
      <c r="A199" t="str">
        <f t="shared" si="15"/>
        <v/>
      </c>
      <c r="B199" s="1" t="str">
        <f t="shared" si="11"/>
        <v/>
      </c>
      <c r="C199" s="1" t="str">
        <f t="shared" si="16"/>
        <v/>
      </c>
      <c r="D199" s="1" t="str">
        <f t="shared" si="17"/>
        <v/>
      </c>
      <c r="E199" s="1" t="str">
        <f t="shared" si="18"/>
        <v/>
      </c>
    </row>
    <row r="200" spans="1:5">
      <c r="A200" t="str">
        <f t="shared" si="15"/>
        <v/>
      </c>
      <c r="B200" s="1" t="str">
        <f t="shared" si="11"/>
        <v/>
      </c>
      <c r="C200" s="1" t="str">
        <f t="shared" si="16"/>
        <v/>
      </c>
      <c r="D200" s="1" t="str">
        <f t="shared" si="17"/>
        <v/>
      </c>
      <c r="E200" s="1" t="str">
        <f t="shared" si="18"/>
        <v/>
      </c>
    </row>
    <row r="201" spans="1:5">
      <c r="A201" t="str">
        <f t="shared" si="15"/>
        <v/>
      </c>
      <c r="B201" s="1" t="str">
        <f t="shared" si="11"/>
        <v/>
      </c>
      <c r="C201" s="1" t="str">
        <f t="shared" si="16"/>
        <v/>
      </c>
      <c r="D201" s="1" t="str">
        <f t="shared" si="17"/>
        <v/>
      </c>
      <c r="E201" s="1" t="str">
        <f t="shared" si="18"/>
        <v/>
      </c>
    </row>
    <row r="202" spans="1:5">
      <c r="A202" t="str">
        <f t="shared" si="15"/>
        <v/>
      </c>
      <c r="B202" s="1" t="str">
        <f t="shared" si="11"/>
        <v/>
      </c>
      <c r="C202" s="1" t="str">
        <f t="shared" si="16"/>
        <v/>
      </c>
      <c r="D202" s="1" t="str">
        <f t="shared" si="17"/>
        <v/>
      </c>
      <c r="E202" s="1" t="str">
        <f t="shared" si="18"/>
        <v/>
      </c>
    </row>
    <row r="203" spans="1:5">
      <c r="A203" t="str">
        <f t="shared" si="15"/>
        <v/>
      </c>
      <c r="B203" s="1" t="str">
        <f t="shared" si="11"/>
        <v/>
      </c>
      <c r="C203" s="1" t="str">
        <f t="shared" si="16"/>
        <v/>
      </c>
      <c r="D203" s="1" t="str">
        <f t="shared" si="17"/>
        <v/>
      </c>
      <c r="E203" s="1" t="str">
        <f t="shared" si="18"/>
        <v/>
      </c>
    </row>
    <row r="204" spans="1:5">
      <c r="A204" t="str">
        <f t="shared" si="15"/>
        <v/>
      </c>
      <c r="B204" s="1" t="str">
        <f t="shared" si="11"/>
        <v/>
      </c>
      <c r="C204" s="1" t="str">
        <f t="shared" si="16"/>
        <v/>
      </c>
      <c r="D204" s="1" t="str">
        <f t="shared" si="17"/>
        <v/>
      </c>
      <c r="E204" s="1" t="str">
        <f t="shared" si="18"/>
        <v/>
      </c>
    </row>
    <row r="205" spans="1:5">
      <c r="A205" t="str">
        <f t="shared" si="15"/>
        <v/>
      </c>
      <c r="B205" s="1" t="str">
        <f t="shared" si="11"/>
        <v/>
      </c>
      <c r="C205" s="1" t="str">
        <f t="shared" si="16"/>
        <v/>
      </c>
      <c r="D205" s="1" t="str">
        <f t="shared" si="17"/>
        <v/>
      </c>
      <c r="E205" s="1" t="str">
        <f t="shared" si="18"/>
        <v/>
      </c>
    </row>
    <row r="206" spans="1:5">
      <c r="A206" t="str">
        <f t="shared" si="15"/>
        <v/>
      </c>
      <c r="B206" s="1" t="str">
        <f t="shared" si="11"/>
        <v/>
      </c>
      <c r="C206" s="1" t="str">
        <f t="shared" si="16"/>
        <v/>
      </c>
      <c r="D206" s="1" t="str">
        <f t="shared" si="17"/>
        <v/>
      </c>
      <c r="E206" s="1" t="str">
        <f t="shared" si="18"/>
        <v/>
      </c>
    </row>
    <row r="207" spans="1:5">
      <c r="A207" t="str">
        <f t="shared" si="15"/>
        <v/>
      </c>
      <c r="B207" s="1" t="str">
        <f t="shared" si="11"/>
        <v/>
      </c>
      <c r="C207" s="1" t="str">
        <f t="shared" si="16"/>
        <v/>
      </c>
      <c r="D207" s="1" t="str">
        <f t="shared" si="17"/>
        <v/>
      </c>
      <c r="E207" s="1" t="str">
        <f t="shared" si="18"/>
        <v/>
      </c>
    </row>
    <row r="208" spans="1:5">
      <c r="A208" t="str">
        <f t="shared" si="15"/>
        <v/>
      </c>
      <c r="B208" s="1" t="str">
        <f t="shared" ref="B208:B271" si="19">IF(A208="","",$B$14)</f>
        <v/>
      </c>
      <c r="C208" s="1" t="str">
        <f t="shared" si="16"/>
        <v/>
      </c>
      <c r="D208" s="1" t="str">
        <f t="shared" si="17"/>
        <v/>
      </c>
      <c r="E208" s="1" t="str">
        <f t="shared" si="18"/>
        <v/>
      </c>
    </row>
    <row r="209" spans="1:5">
      <c r="A209" t="str">
        <f t="shared" si="15"/>
        <v/>
      </c>
      <c r="B209" s="1" t="str">
        <f t="shared" si="19"/>
        <v/>
      </c>
      <c r="C209" s="1" t="str">
        <f t="shared" si="16"/>
        <v/>
      </c>
      <c r="D209" s="1" t="str">
        <f t="shared" si="17"/>
        <v/>
      </c>
      <c r="E209" s="1" t="str">
        <f t="shared" si="18"/>
        <v/>
      </c>
    </row>
    <row r="210" spans="1:5">
      <c r="A210" t="str">
        <f t="shared" si="15"/>
        <v/>
      </c>
      <c r="B210" s="1" t="str">
        <f t="shared" si="19"/>
        <v/>
      </c>
      <c r="C210" s="1" t="str">
        <f t="shared" si="16"/>
        <v/>
      </c>
      <c r="D210" s="1" t="str">
        <f t="shared" si="17"/>
        <v/>
      </c>
      <c r="E210" s="1" t="str">
        <f t="shared" si="18"/>
        <v/>
      </c>
    </row>
    <row r="211" spans="1:5">
      <c r="A211" t="str">
        <f t="shared" si="15"/>
        <v/>
      </c>
      <c r="B211" s="1" t="str">
        <f t="shared" si="19"/>
        <v/>
      </c>
      <c r="C211" s="1" t="str">
        <f t="shared" si="16"/>
        <v/>
      </c>
      <c r="D211" s="1" t="str">
        <f t="shared" si="17"/>
        <v/>
      </c>
      <c r="E211" s="1" t="str">
        <f t="shared" si="18"/>
        <v/>
      </c>
    </row>
    <row r="212" spans="1:5">
      <c r="A212" t="str">
        <f t="shared" si="15"/>
        <v/>
      </c>
      <c r="B212" s="1" t="str">
        <f t="shared" si="19"/>
        <v/>
      </c>
      <c r="C212" s="1" t="str">
        <f t="shared" si="16"/>
        <v/>
      </c>
      <c r="D212" s="1" t="str">
        <f t="shared" si="17"/>
        <v/>
      </c>
      <c r="E212" s="1" t="str">
        <f t="shared" si="18"/>
        <v/>
      </c>
    </row>
    <row r="213" spans="1:5">
      <c r="A213" t="str">
        <f t="shared" si="15"/>
        <v/>
      </c>
      <c r="B213" s="1" t="str">
        <f t="shared" si="19"/>
        <v/>
      </c>
      <c r="C213" s="1" t="str">
        <f t="shared" si="16"/>
        <v/>
      </c>
      <c r="D213" s="1" t="str">
        <f t="shared" si="17"/>
        <v/>
      </c>
      <c r="E213" s="1" t="str">
        <f t="shared" si="18"/>
        <v/>
      </c>
    </row>
    <row r="214" spans="1:5">
      <c r="A214" t="str">
        <f t="shared" si="15"/>
        <v/>
      </c>
      <c r="B214" s="1" t="str">
        <f t="shared" si="19"/>
        <v/>
      </c>
      <c r="C214" s="1" t="str">
        <f t="shared" si="16"/>
        <v/>
      </c>
      <c r="D214" s="1" t="str">
        <f t="shared" si="17"/>
        <v/>
      </c>
      <c r="E214" s="1" t="str">
        <f t="shared" si="18"/>
        <v/>
      </c>
    </row>
    <row r="215" spans="1:5">
      <c r="A215" t="str">
        <f t="shared" si="15"/>
        <v/>
      </c>
      <c r="B215" s="1" t="str">
        <f t="shared" si="19"/>
        <v/>
      </c>
      <c r="C215" s="1" t="str">
        <f t="shared" si="16"/>
        <v/>
      </c>
      <c r="D215" s="1" t="str">
        <f t="shared" si="17"/>
        <v/>
      </c>
      <c r="E215" s="1" t="str">
        <f t="shared" si="18"/>
        <v/>
      </c>
    </row>
    <row r="216" spans="1:5">
      <c r="A216" t="str">
        <f t="shared" si="15"/>
        <v/>
      </c>
      <c r="B216" s="1" t="str">
        <f t="shared" si="19"/>
        <v/>
      </c>
      <c r="C216" s="1" t="str">
        <f t="shared" si="16"/>
        <v/>
      </c>
      <c r="D216" s="1" t="str">
        <f t="shared" si="17"/>
        <v/>
      </c>
      <c r="E216" s="1" t="str">
        <f t="shared" si="18"/>
        <v/>
      </c>
    </row>
    <row r="217" spans="1:5">
      <c r="A217" t="str">
        <f t="shared" si="15"/>
        <v/>
      </c>
      <c r="B217" s="1" t="str">
        <f t="shared" si="19"/>
        <v/>
      </c>
      <c r="C217" s="1" t="str">
        <f t="shared" si="16"/>
        <v/>
      </c>
      <c r="D217" s="1" t="str">
        <f t="shared" si="17"/>
        <v/>
      </c>
      <c r="E217" s="1" t="str">
        <f t="shared" si="18"/>
        <v/>
      </c>
    </row>
    <row r="218" spans="1:5">
      <c r="A218" t="str">
        <f t="shared" si="15"/>
        <v/>
      </c>
      <c r="B218" s="1" t="str">
        <f t="shared" si="19"/>
        <v/>
      </c>
      <c r="C218" s="1" t="str">
        <f t="shared" si="16"/>
        <v/>
      </c>
      <c r="D218" s="1" t="str">
        <f t="shared" si="17"/>
        <v/>
      </c>
      <c r="E218" s="1" t="str">
        <f t="shared" si="18"/>
        <v/>
      </c>
    </row>
    <row r="219" spans="1:5">
      <c r="A219" t="str">
        <f t="shared" si="15"/>
        <v/>
      </c>
      <c r="B219" s="1" t="str">
        <f t="shared" si="19"/>
        <v/>
      </c>
      <c r="C219" s="1" t="str">
        <f t="shared" si="16"/>
        <v/>
      </c>
      <c r="D219" s="1" t="str">
        <f t="shared" si="17"/>
        <v/>
      </c>
      <c r="E219" s="1" t="str">
        <f t="shared" si="18"/>
        <v/>
      </c>
    </row>
    <row r="220" spans="1:5">
      <c r="A220" t="str">
        <f t="shared" si="15"/>
        <v/>
      </c>
      <c r="B220" s="1" t="str">
        <f t="shared" si="19"/>
        <v/>
      </c>
      <c r="C220" s="1" t="str">
        <f t="shared" si="16"/>
        <v/>
      </c>
      <c r="D220" s="1" t="str">
        <f t="shared" si="17"/>
        <v/>
      </c>
      <c r="E220" s="1" t="str">
        <f t="shared" si="18"/>
        <v/>
      </c>
    </row>
    <row r="221" spans="1:5">
      <c r="A221" t="str">
        <f t="shared" si="15"/>
        <v/>
      </c>
      <c r="B221" s="1" t="str">
        <f t="shared" si="19"/>
        <v/>
      </c>
      <c r="C221" s="1" t="str">
        <f t="shared" si="16"/>
        <v/>
      </c>
      <c r="D221" s="1" t="str">
        <f t="shared" si="17"/>
        <v/>
      </c>
      <c r="E221" s="1" t="str">
        <f t="shared" si="18"/>
        <v/>
      </c>
    </row>
    <row r="222" spans="1:5">
      <c r="A222" t="str">
        <f t="shared" si="15"/>
        <v/>
      </c>
      <c r="B222" s="1" t="str">
        <f t="shared" si="19"/>
        <v/>
      </c>
      <c r="C222" s="1" t="str">
        <f t="shared" si="16"/>
        <v/>
      </c>
      <c r="D222" s="1" t="str">
        <f t="shared" si="17"/>
        <v/>
      </c>
      <c r="E222" s="1" t="str">
        <f t="shared" si="18"/>
        <v/>
      </c>
    </row>
    <row r="223" spans="1:5">
      <c r="A223" t="str">
        <f t="shared" si="15"/>
        <v/>
      </c>
      <c r="B223" s="1" t="str">
        <f t="shared" si="19"/>
        <v/>
      </c>
      <c r="C223" s="1" t="str">
        <f t="shared" si="16"/>
        <v/>
      </c>
      <c r="D223" s="1" t="str">
        <f t="shared" si="17"/>
        <v/>
      </c>
      <c r="E223" s="1" t="str">
        <f t="shared" si="18"/>
        <v/>
      </c>
    </row>
    <row r="224" spans="1:5">
      <c r="A224" t="str">
        <f t="shared" si="15"/>
        <v/>
      </c>
      <c r="B224" s="1" t="str">
        <f t="shared" si="19"/>
        <v/>
      </c>
      <c r="C224" s="1" t="str">
        <f t="shared" si="16"/>
        <v/>
      </c>
      <c r="D224" s="1" t="str">
        <f t="shared" si="17"/>
        <v/>
      </c>
      <c r="E224" s="1" t="str">
        <f t="shared" si="18"/>
        <v/>
      </c>
    </row>
    <row r="225" spans="1:5">
      <c r="A225" t="str">
        <f t="shared" si="15"/>
        <v/>
      </c>
      <c r="B225" s="1" t="str">
        <f t="shared" si="19"/>
        <v/>
      </c>
      <c r="C225" s="1" t="str">
        <f t="shared" si="16"/>
        <v/>
      </c>
      <c r="D225" s="1" t="str">
        <f t="shared" si="17"/>
        <v/>
      </c>
      <c r="E225" s="1" t="str">
        <f t="shared" si="18"/>
        <v/>
      </c>
    </row>
    <row r="226" spans="1:5">
      <c r="A226" t="str">
        <f t="shared" si="15"/>
        <v/>
      </c>
      <c r="B226" s="1" t="str">
        <f t="shared" si="19"/>
        <v/>
      </c>
      <c r="C226" s="1" t="str">
        <f t="shared" si="16"/>
        <v/>
      </c>
      <c r="D226" s="1" t="str">
        <f t="shared" si="17"/>
        <v/>
      </c>
      <c r="E226" s="1" t="str">
        <f t="shared" si="18"/>
        <v/>
      </c>
    </row>
    <row r="227" spans="1:5">
      <c r="A227" t="str">
        <f t="shared" si="15"/>
        <v/>
      </c>
      <c r="B227" s="1" t="str">
        <f t="shared" si="19"/>
        <v/>
      </c>
      <c r="C227" s="1" t="str">
        <f t="shared" si="16"/>
        <v/>
      </c>
      <c r="D227" s="1" t="str">
        <f t="shared" si="17"/>
        <v/>
      </c>
      <c r="E227" s="1" t="str">
        <f t="shared" si="18"/>
        <v/>
      </c>
    </row>
    <row r="228" spans="1:5">
      <c r="A228" t="str">
        <f t="shared" si="15"/>
        <v/>
      </c>
      <c r="B228" s="1" t="str">
        <f t="shared" si="19"/>
        <v/>
      </c>
      <c r="C228" s="1" t="str">
        <f t="shared" si="16"/>
        <v/>
      </c>
      <c r="D228" s="1" t="str">
        <f t="shared" si="17"/>
        <v/>
      </c>
      <c r="E228" s="1" t="str">
        <f t="shared" si="18"/>
        <v/>
      </c>
    </row>
    <row r="229" spans="1:5">
      <c r="A229" t="str">
        <f t="shared" si="15"/>
        <v/>
      </c>
      <c r="B229" s="1" t="str">
        <f t="shared" si="19"/>
        <v/>
      </c>
      <c r="C229" s="1" t="str">
        <f t="shared" si="16"/>
        <v/>
      </c>
      <c r="D229" s="1" t="str">
        <f t="shared" si="17"/>
        <v/>
      </c>
      <c r="E229" s="1" t="str">
        <f t="shared" si="18"/>
        <v/>
      </c>
    </row>
    <row r="230" spans="1:5">
      <c r="A230" t="str">
        <f t="shared" si="15"/>
        <v/>
      </c>
      <c r="B230" s="1" t="str">
        <f t="shared" si="19"/>
        <v/>
      </c>
      <c r="C230" s="1" t="str">
        <f t="shared" si="16"/>
        <v/>
      </c>
      <c r="D230" s="1" t="str">
        <f t="shared" si="17"/>
        <v/>
      </c>
      <c r="E230" s="1" t="str">
        <f t="shared" si="18"/>
        <v/>
      </c>
    </row>
    <row r="231" spans="1:5">
      <c r="A231" t="str">
        <f t="shared" si="15"/>
        <v/>
      </c>
      <c r="B231" s="1" t="str">
        <f t="shared" si="19"/>
        <v/>
      </c>
      <c r="C231" s="1" t="str">
        <f t="shared" si="16"/>
        <v/>
      </c>
      <c r="D231" s="1" t="str">
        <f t="shared" si="17"/>
        <v/>
      </c>
      <c r="E231" s="1" t="str">
        <f t="shared" si="18"/>
        <v/>
      </c>
    </row>
    <row r="232" spans="1:5">
      <c r="A232" t="str">
        <f t="shared" si="15"/>
        <v/>
      </c>
      <c r="B232" s="1" t="str">
        <f t="shared" si="19"/>
        <v/>
      </c>
      <c r="C232" s="1" t="str">
        <f t="shared" si="16"/>
        <v/>
      </c>
      <c r="D232" s="1" t="str">
        <f t="shared" si="17"/>
        <v/>
      </c>
      <c r="E232" s="1" t="str">
        <f t="shared" si="18"/>
        <v/>
      </c>
    </row>
    <row r="233" spans="1:5">
      <c r="A233" t="str">
        <f t="shared" si="15"/>
        <v/>
      </c>
      <c r="B233" s="1" t="str">
        <f t="shared" si="19"/>
        <v/>
      </c>
      <c r="C233" s="1" t="str">
        <f t="shared" si="16"/>
        <v/>
      </c>
      <c r="D233" s="1" t="str">
        <f t="shared" si="17"/>
        <v/>
      </c>
      <c r="E233" s="1" t="str">
        <f t="shared" si="18"/>
        <v/>
      </c>
    </row>
    <row r="234" spans="1:5">
      <c r="A234" t="str">
        <f t="shared" si="15"/>
        <v/>
      </c>
      <c r="B234" s="1" t="str">
        <f t="shared" si="19"/>
        <v/>
      </c>
      <c r="C234" s="1" t="str">
        <f t="shared" si="16"/>
        <v/>
      </c>
      <c r="D234" s="1" t="str">
        <f t="shared" si="17"/>
        <v/>
      </c>
      <c r="E234" s="1" t="str">
        <f t="shared" si="18"/>
        <v/>
      </c>
    </row>
    <row r="235" spans="1:5">
      <c r="A235" t="str">
        <f t="shared" si="15"/>
        <v/>
      </c>
      <c r="B235" s="1" t="str">
        <f t="shared" si="19"/>
        <v/>
      </c>
      <c r="C235" s="1" t="str">
        <f t="shared" si="16"/>
        <v/>
      </c>
      <c r="D235" s="1" t="str">
        <f t="shared" si="17"/>
        <v/>
      </c>
      <c r="E235" s="1" t="str">
        <f t="shared" si="18"/>
        <v/>
      </c>
    </row>
    <row r="236" spans="1:5">
      <c r="A236" t="str">
        <f t="shared" si="15"/>
        <v/>
      </c>
      <c r="B236" s="1" t="str">
        <f t="shared" si="19"/>
        <v/>
      </c>
      <c r="C236" s="1" t="str">
        <f t="shared" si="16"/>
        <v/>
      </c>
      <c r="D236" s="1" t="str">
        <f t="shared" si="17"/>
        <v/>
      </c>
      <c r="E236" s="1" t="str">
        <f t="shared" si="18"/>
        <v/>
      </c>
    </row>
    <row r="237" spans="1:5">
      <c r="A237" t="str">
        <f t="shared" si="15"/>
        <v/>
      </c>
      <c r="B237" s="1" t="str">
        <f t="shared" si="19"/>
        <v/>
      </c>
      <c r="C237" s="1" t="str">
        <f t="shared" si="16"/>
        <v/>
      </c>
      <c r="D237" s="1" t="str">
        <f t="shared" si="17"/>
        <v/>
      </c>
      <c r="E237" s="1" t="str">
        <f t="shared" si="18"/>
        <v/>
      </c>
    </row>
    <row r="238" spans="1:5">
      <c r="A238" t="str">
        <f t="shared" si="15"/>
        <v/>
      </c>
      <c r="B238" s="1" t="str">
        <f t="shared" si="19"/>
        <v/>
      </c>
      <c r="C238" s="1" t="str">
        <f t="shared" si="16"/>
        <v/>
      </c>
      <c r="D238" s="1" t="str">
        <f t="shared" si="17"/>
        <v/>
      </c>
      <c r="E238" s="1" t="str">
        <f t="shared" si="18"/>
        <v/>
      </c>
    </row>
    <row r="239" spans="1:5">
      <c r="A239" t="str">
        <f t="shared" si="15"/>
        <v/>
      </c>
      <c r="B239" s="1" t="str">
        <f t="shared" si="19"/>
        <v/>
      </c>
      <c r="C239" s="1" t="str">
        <f t="shared" si="16"/>
        <v/>
      </c>
      <c r="D239" s="1" t="str">
        <f t="shared" si="17"/>
        <v/>
      </c>
      <c r="E239" s="1" t="str">
        <f t="shared" si="18"/>
        <v/>
      </c>
    </row>
    <row r="240" spans="1:5">
      <c r="A240" t="str">
        <f t="shared" si="15"/>
        <v/>
      </c>
      <c r="B240" s="1" t="str">
        <f t="shared" si="19"/>
        <v/>
      </c>
      <c r="C240" s="1" t="str">
        <f t="shared" si="16"/>
        <v/>
      </c>
      <c r="D240" s="1" t="str">
        <f t="shared" si="17"/>
        <v/>
      </c>
      <c r="E240" s="1" t="str">
        <f t="shared" si="18"/>
        <v/>
      </c>
    </row>
    <row r="241" spans="1:5">
      <c r="A241" t="str">
        <f t="shared" si="15"/>
        <v/>
      </c>
      <c r="B241" s="1" t="str">
        <f t="shared" si="19"/>
        <v/>
      </c>
      <c r="C241" s="1" t="str">
        <f t="shared" si="16"/>
        <v/>
      </c>
      <c r="D241" s="1" t="str">
        <f t="shared" si="17"/>
        <v/>
      </c>
      <c r="E241" s="1" t="str">
        <f t="shared" si="18"/>
        <v/>
      </c>
    </row>
    <row r="242" spans="1:5">
      <c r="A242" t="str">
        <f t="shared" si="15"/>
        <v/>
      </c>
      <c r="B242" s="1" t="str">
        <f t="shared" si="19"/>
        <v/>
      </c>
      <c r="C242" s="1" t="str">
        <f t="shared" si="16"/>
        <v/>
      </c>
      <c r="D242" s="1" t="str">
        <f t="shared" si="17"/>
        <v/>
      </c>
      <c r="E242" s="1" t="str">
        <f t="shared" si="18"/>
        <v/>
      </c>
    </row>
    <row r="243" spans="1:5">
      <c r="A243" t="str">
        <f t="shared" ref="A243:A263" si="20">IF(($B$7*$B$8&gt;A242),IF(($B$7*$B$8)=A242,"",A242+1),"")</f>
        <v/>
      </c>
      <c r="B243" s="1" t="str">
        <f t="shared" si="19"/>
        <v/>
      </c>
      <c r="C243" s="1" t="str">
        <f t="shared" ref="C243:C263" si="21">IF(A243="","",B243-D243)</f>
        <v/>
      </c>
      <c r="D243" s="1" t="str">
        <f t="shared" ref="D243:D263" si="22">IF(A243="","",(E242*($B$6/$B$8)))</f>
        <v/>
      </c>
      <c r="E243" s="1" t="str">
        <f t="shared" ref="E243:E263" si="23">IF(A243="","",E242-C243)</f>
        <v/>
      </c>
    </row>
    <row r="244" spans="1:5">
      <c r="A244" t="str">
        <f t="shared" si="20"/>
        <v/>
      </c>
      <c r="B244" s="1" t="str">
        <f t="shared" si="19"/>
        <v/>
      </c>
      <c r="C244" s="1" t="str">
        <f t="shared" si="21"/>
        <v/>
      </c>
      <c r="D244" s="1" t="str">
        <f t="shared" si="22"/>
        <v/>
      </c>
      <c r="E244" s="1" t="str">
        <f t="shared" si="23"/>
        <v/>
      </c>
    </row>
    <row r="245" spans="1:5">
      <c r="A245" t="str">
        <f t="shared" si="20"/>
        <v/>
      </c>
      <c r="B245" s="1" t="str">
        <f t="shared" si="19"/>
        <v/>
      </c>
      <c r="C245" s="1" t="str">
        <f t="shared" si="21"/>
        <v/>
      </c>
      <c r="D245" s="1" t="str">
        <f t="shared" si="22"/>
        <v/>
      </c>
      <c r="E245" s="1" t="str">
        <f t="shared" si="23"/>
        <v/>
      </c>
    </row>
    <row r="246" spans="1:5">
      <c r="A246" t="str">
        <f t="shared" si="20"/>
        <v/>
      </c>
      <c r="B246" s="1" t="str">
        <f t="shared" si="19"/>
        <v/>
      </c>
      <c r="C246" s="1" t="str">
        <f t="shared" si="21"/>
        <v/>
      </c>
      <c r="D246" s="1" t="str">
        <f t="shared" si="22"/>
        <v/>
      </c>
      <c r="E246" s="1" t="str">
        <f t="shared" si="23"/>
        <v/>
      </c>
    </row>
    <row r="247" spans="1:5">
      <c r="A247" t="str">
        <f t="shared" si="20"/>
        <v/>
      </c>
      <c r="B247" s="1" t="str">
        <f t="shared" si="19"/>
        <v/>
      </c>
      <c r="C247" s="1" t="str">
        <f t="shared" si="21"/>
        <v/>
      </c>
      <c r="D247" s="1" t="str">
        <f t="shared" si="22"/>
        <v/>
      </c>
      <c r="E247" s="1" t="str">
        <f t="shared" si="23"/>
        <v/>
      </c>
    </row>
    <row r="248" spans="1:5">
      <c r="A248" t="str">
        <f t="shared" si="20"/>
        <v/>
      </c>
      <c r="B248" s="1" t="str">
        <f t="shared" si="19"/>
        <v/>
      </c>
      <c r="C248" s="1" t="str">
        <f t="shared" si="21"/>
        <v/>
      </c>
      <c r="D248" s="1" t="str">
        <f t="shared" si="22"/>
        <v/>
      </c>
      <c r="E248" s="1" t="str">
        <f t="shared" si="23"/>
        <v/>
      </c>
    </row>
    <row r="249" spans="1:5">
      <c r="A249" t="str">
        <f t="shared" si="20"/>
        <v/>
      </c>
      <c r="B249" s="1" t="str">
        <f t="shared" si="19"/>
        <v/>
      </c>
      <c r="C249" s="1" t="str">
        <f t="shared" si="21"/>
        <v/>
      </c>
      <c r="D249" s="1" t="str">
        <f t="shared" si="22"/>
        <v/>
      </c>
      <c r="E249" s="1" t="str">
        <f t="shared" si="23"/>
        <v/>
      </c>
    </row>
    <row r="250" spans="1:5">
      <c r="A250" t="str">
        <f t="shared" si="20"/>
        <v/>
      </c>
      <c r="B250" s="1" t="str">
        <f t="shared" si="19"/>
        <v/>
      </c>
      <c r="C250" s="1" t="str">
        <f t="shared" si="21"/>
        <v/>
      </c>
      <c r="D250" s="1" t="str">
        <f t="shared" si="22"/>
        <v/>
      </c>
      <c r="E250" s="1" t="str">
        <f t="shared" si="23"/>
        <v/>
      </c>
    </row>
    <row r="251" spans="1:5">
      <c r="A251" t="str">
        <f t="shared" si="20"/>
        <v/>
      </c>
      <c r="B251" s="1" t="str">
        <f t="shared" si="19"/>
        <v/>
      </c>
      <c r="C251" s="1" t="str">
        <f t="shared" si="21"/>
        <v/>
      </c>
      <c r="D251" s="1" t="str">
        <f t="shared" si="22"/>
        <v/>
      </c>
      <c r="E251" s="1" t="str">
        <f t="shared" si="23"/>
        <v/>
      </c>
    </row>
    <row r="252" spans="1:5">
      <c r="A252" t="str">
        <f t="shared" si="20"/>
        <v/>
      </c>
      <c r="B252" s="1" t="str">
        <f t="shared" si="19"/>
        <v/>
      </c>
      <c r="C252" s="1" t="str">
        <f t="shared" si="21"/>
        <v/>
      </c>
      <c r="D252" s="1" t="str">
        <f t="shared" si="22"/>
        <v/>
      </c>
      <c r="E252" s="1" t="str">
        <f t="shared" si="23"/>
        <v/>
      </c>
    </row>
    <row r="253" spans="1:5">
      <c r="A253" t="str">
        <f t="shared" si="20"/>
        <v/>
      </c>
      <c r="B253" s="1" t="str">
        <f t="shared" si="19"/>
        <v/>
      </c>
      <c r="C253" s="1" t="str">
        <f t="shared" si="21"/>
        <v/>
      </c>
      <c r="D253" s="1" t="str">
        <f t="shared" si="22"/>
        <v/>
      </c>
      <c r="E253" s="1" t="str">
        <f t="shared" si="23"/>
        <v/>
      </c>
    </row>
    <row r="254" spans="1:5">
      <c r="A254" t="str">
        <f t="shared" si="20"/>
        <v/>
      </c>
      <c r="B254" s="1" t="str">
        <f t="shared" si="19"/>
        <v/>
      </c>
      <c r="C254" s="1" t="str">
        <f t="shared" si="21"/>
        <v/>
      </c>
      <c r="D254" s="1" t="str">
        <f t="shared" si="22"/>
        <v/>
      </c>
      <c r="E254" s="1" t="str">
        <f t="shared" si="23"/>
        <v/>
      </c>
    </row>
    <row r="255" spans="1:5">
      <c r="A255" t="str">
        <f t="shared" si="20"/>
        <v/>
      </c>
      <c r="B255" s="1" t="str">
        <f t="shared" si="19"/>
        <v/>
      </c>
      <c r="C255" s="1" t="str">
        <f t="shared" si="21"/>
        <v/>
      </c>
      <c r="D255" s="1" t="str">
        <f t="shared" si="22"/>
        <v/>
      </c>
      <c r="E255" s="1" t="str">
        <f t="shared" si="23"/>
        <v/>
      </c>
    </row>
    <row r="256" spans="1:5">
      <c r="A256" t="str">
        <f t="shared" si="20"/>
        <v/>
      </c>
      <c r="B256" s="1" t="str">
        <f t="shared" si="19"/>
        <v/>
      </c>
      <c r="C256" s="1" t="str">
        <f t="shared" si="21"/>
        <v/>
      </c>
      <c r="D256" s="1" t="str">
        <f t="shared" si="22"/>
        <v/>
      </c>
      <c r="E256" s="1" t="str">
        <f t="shared" si="23"/>
        <v/>
      </c>
    </row>
    <row r="257" spans="1:5">
      <c r="A257" t="str">
        <f t="shared" si="20"/>
        <v/>
      </c>
      <c r="B257" s="1" t="str">
        <f t="shared" si="19"/>
        <v/>
      </c>
      <c r="C257" s="1" t="str">
        <f t="shared" si="21"/>
        <v/>
      </c>
      <c r="D257" s="1" t="str">
        <f t="shared" si="22"/>
        <v/>
      </c>
      <c r="E257" s="1" t="str">
        <f t="shared" si="23"/>
        <v/>
      </c>
    </row>
    <row r="258" spans="1:5">
      <c r="A258" t="str">
        <f t="shared" si="20"/>
        <v/>
      </c>
      <c r="B258" s="1" t="str">
        <f t="shared" si="19"/>
        <v/>
      </c>
      <c r="C258" s="1" t="str">
        <f t="shared" si="21"/>
        <v/>
      </c>
      <c r="D258" s="1" t="str">
        <f t="shared" si="22"/>
        <v/>
      </c>
      <c r="E258" s="1" t="str">
        <f t="shared" si="23"/>
        <v/>
      </c>
    </row>
    <row r="259" spans="1:5">
      <c r="A259" t="str">
        <f t="shared" si="20"/>
        <v/>
      </c>
      <c r="B259" s="1" t="str">
        <f t="shared" si="19"/>
        <v/>
      </c>
      <c r="C259" s="1" t="str">
        <f t="shared" si="21"/>
        <v/>
      </c>
      <c r="D259" s="1" t="str">
        <f t="shared" si="22"/>
        <v/>
      </c>
      <c r="E259" s="1" t="str">
        <f t="shared" si="23"/>
        <v/>
      </c>
    </row>
    <row r="260" spans="1:5">
      <c r="A260" t="str">
        <f t="shared" si="20"/>
        <v/>
      </c>
      <c r="B260" s="1" t="str">
        <f t="shared" si="19"/>
        <v/>
      </c>
      <c r="C260" s="1" t="str">
        <f t="shared" si="21"/>
        <v/>
      </c>
      <c r="D260" s="1" t="str">
        <f t="shared" si="22"/>
        <v/>
      </c>
      <c r="E260" s="1" t="str">
        <f t="shared" si="23"/>
        <v/>
      </c>
    </row>
    <row r="261" spans="1:5">
      <c r="A261" t="str">
        <f t="shared" si="20"/>
        <v/>
      </c>
      <c r="B261" s="1" t="str">
        <f t="shared" si="19"/>
        <v/>
      </c>
      <c r="C261" s="1" t="str">
        <f t="shared" si="21"/>
        <v/>
      </c>
      <c r="D261" s="1" t="str">
        <f t="shared" si="22"/>
        <v/>
      </c>
      <c r="E261" s="1" t="str">
        <f t="shared" si="23"/>
        <v/>
      </c>
    </row>
    <row r="262" spans="1:5">
      <c r="A262" t="str">
        <f t="shared" si="20"/>
        <v/>
      </c>
      <c r="B262" s="1" t="str">
        <f t="shared" si="19"/>
        <v/>
      </c>
      <c r="C262" s="1" t="str">
        <f t="shared" si="21"/>
        <v/>
      </c>
      <c r="D262" s="1" t="str">
        <f t="shared" si="22"/>
        <v/>
      </c>
      <c r="E262" s="1" t="str">
        <f t="shared" si="23"/>
        <v/>
      </c>
    </row>
    <row r="263" spans="1:5">
      <c r="A263" t="str">
        <f t="shared" si="20"/>
        <v/>
      </c>
      <c r="B263" s="1" t="str">
        <f t="shared" si="19"/>
        <v/>
      </c>
      <c r="C263" s="1" t="str">
        <f t="shared" si="21"/>
        <v/>
      </c>
      <c r="D263" s="1" t="str">
        <f t="shared" si="22"/>
        <v/>
      </c>
      <c r="E263" s="1" t="str">
        <f t="shared" si="23"/>
        <v/>
      </c>
    </row>
    <row r="264" spans="1:5">
      <c r="A264" t="str">
        <f t="shared" ref="A264:A327" si="24">IF(($B$7*$B$8&gt;A263),IF(($B$7*$B$8)=A263,"",A263+1),"")</f>
        <v/>
      </c>
      <c r="B264" s="1" t="str">
        <f t="shared" si="19"/>
        <v/>
      </c>
      <c r="C264" s="1" t="str">
        <f t="shared" ref="C264:C327" si="25">IF(A264="","",B264-D264)</f>
        <v/>
      </c>
      <c r="D264" s="1" t="str">
        <f t="shared" ref="D264:D327" si="26">IF(A264="","",(E263*($B$6/$B$8)))</f>
        <v/>
      </c>
      <c r="E264" s="1" t="str">
        <f t="shared" ref="E264:E327" si="27">IF(A264="","",E263-C264)</f>
        <v/>
      </c>
    </row>
    <row r="265" spans="1:5">
      <c r="A265" t="str">
        <f t="shared" si="24"/>
        <v/>
      </c>
      <c r="B265" s="1" t="str">
        <f t="shared" si="19"/>
        <v/>
      </c>
      <c r="C265" s="1" t="str">
        <f t="shared" si="25"/>
        <v/>
      </c>
      <c r="D265" s="1" t="str">
        <f t="shared" si="26"/>
        <v/>
      </c>
      <c r="E265" s="1" t="str">
        <f t="shared" si="27"/>
        <v/>
      </c>
    </row>
    <row r="266" spans="1:5">
      <c r="A266" t="str">
        <f t="shared" si="24"/>
        <v/>
      </c>
      <c r="B266" s="1" t="str">
        <f t="shared" si="19"/>
        <v/>
      </c>
      <c r="C266" s="1" t="str">
        <f t="shared" si="25"/>
        <v/>
      </c>
      <c r="D266" s="1" t="str">
        <f t="shared" si="26"/>
        <v/>
      </c>
      <c r="E266" s="1" t="str">
        <f t="shared" si="27"/>
        <v/>
      </c>
    </row>
    <row r="267" spans="1:5">
      <c r="A267" t="str">
        <f t="shared" si="24"/>
        <v/>
      </c>
      <c r="B267" s="1" t="str">
        <f t="shared" si="19"/>
        <v/>
      </c>
      <c r="C267" s="1" t="str">
        <f t="shared" si="25"/>
        <v/>
      </c>
      <c r="D267" s="1" t="str">
        <f t="shared" si="26"/>
        <v/>
      </c>
      <c r="E267" s="1" t="str">
        <f t="shared" si="27"/>
        <v/>
      </c>
    </row>
    <row r="268" spans="1:5">
      <c r="A268" t="str">
        <f t="shared" si="24"/>
        <v/>
      </c>
      <c r="B268" s="1" t="str">
        <f t="shared" si="19"/>
        <v/>
      </c>
      <c r="C268" s="1" t="str">
        <f t="shared" si="25"/>
        <v/>
      </c>
      <c r="D268" s="1" t="str">
        <f t="shared" si="26"/>
        <v/>
      </c>
      <c r="E268" s="1" t="str">
        <f t="shared" si="27"/>
        <v/>
      </c>
    </row>
    <row r="269" spans="1:5">
      <c r="A269" t="str">
        <f t="shared" si="24"/>
        <v/>
      </c>
      <c r="B269" s="1" t="str">
        <f t="shared" si="19"/>
        <v/>
      </c>
      <c r="C269" s="1" t="str">
        <f t="shared" si="25"/>
        <v/>
      </c>
      <c r="D269" s="1" t="str">
        <f t="shared" si="26"/>
        <v/>
      </c>
      <c r="E269" s="1" t="str">
        <f t="shared" si="27"/>
        <v/>
      </c>
    </row>
    <row r="270" spans="1:5">
      <c r="A270" t="str">
        <f t="shared" si="24"/>
        <v/>
      </c>
      <c r="B270" s="1" t="str">
        <f t="shared" si="19"/>
        <v/>
      </c>
      <c r="C270" s="1" t="str">
        <f t="shared" si="25"/>
        <v/>
      </c>
      <c r="D270" s="1" t="str">
        <f t="shared" si="26"/>
        <v/>
      </c>
      <c r="E270" s="1" t="str">
        <f t="shared" si="27"/>
        <v/>
      </c>
    </row>
    <row r="271" spans="1:5">
      <c r="A271" t="str">
        <f t="shared" si="24"/>
        <v/>
      </c>
      <c r="B271" s="1" t="str">
        <f t="shared" si="19"/>
        <v/>
      </c>
      <c r="C271" s="1" t="str">
        <f t="shared" si="25"/>
        <v/>
      </c>
      <c r="D271" s="1" t="str">
        <f t="shared" si="26"/>
        <v/>
      </c>
      <c r="E271" s="1" t="str">
        <f t="shared" si="27"/>
        <v/>
      </c>
    </row>
    <row r="272" spans="1:5">
      <c r="A272" t="str">
        <f t="shared" si="24"/>
        <v/>
      </c>
      <c r="B272" s="1" t="str">
        <f t="shared" ref="B272:B335" si="28">IF(A272="","",$B$14)</f>
        <v/>
      </c>
      <c r="C272" s="1" t="str">
        <f t="shared" si="25"/>
        <v/>
      </c>
      <c r="D272" s="1" t="str">
        <f t="shared" si="26"/>
        <v/>
      </c>
      <c r="E272" s="1" t="str">
        <f t="shared" si="27"/>
        <v/>
      </c>
    </row>
    <row r="273" spans="1:5">
      <c r="A273" t="str">
        <f t="shared" si="24"/>
        <v/>
      </c>
      <c r="B273" s="1" t="str">
        <f t="shared" si="28"/>
        <v/>
      </c>
      <c r="C273" s="1" t="str">
        <f t="shared" si="25"/>
        <v/>
      </c>
      <c r="D273" s="1" t="str">
        <f t="shared" si="26"/>
        <v/>
      </c>
      <c r="E273" s="1" t="str">
        <f t="shared" si="27"/>
        <v/>
      </c>
    </row>
    <row r="274" spans="1:5">
      <c r="A274" t="str">
        <f t="shared" si="24"/>
        <v/>
      </c>
      <c r="B274" s="1" t="str">
        <f t="shared" si="28"/>
        <v/>
      </c>
      <c r="C274" s="1" t="str">
        <f t="shared" si="25"/>
        <v/>
      </c>
      <c r="D274" s="1" t="str">
        <f t="shared" si="26"/>
        <v/>
      </c>
      <c r="E274" s="1" t="str">
        <f t="shared" si="27"/>
        <v/>
      </c>
    </row>
    <row r="275" spans="1:5">
      <c r="A275" t="str">
        <f t="shared" si="24"/>
        <v/>
      </c>
      <c r="B275" s="1" t="str">
        <f t="shared" si="28"/>
        <v/>
      </c>
      <c r="C275" s="1" t="str">
        <f t="shared" si="25"/>
        <v/>
      </c>
      <c r="D275" s="1" t="str">
        <f t="shared" si="26"/>
        <v/>
      </c>
      <c r="E275" s="1" t="str">
        <f t="shared" si="27"/>
        <v/>
      </c>
    </row>
    <row r="276" spans="1:5">
      <c r="A276" t="str">
        <f t="shared" si="24"/>
        <v/>
      </c>
      <c r="B276" s="1" t="str">
        <f t="shared" si="28"/>
        <v/>
      </c>
      <c r="C276" s="1" t="str">
        <f t="shared" si="25"/>
        <v/>
      </c>
      <c r="D276" s="1" t="str">
        <f t="shared" si="26"/>
        <v/>
      </c>
      <c r="E276" s="1" t="str">
        <f t="shared" si="27"/>
        <v/>
      </c>
    </row>
    <row r="277" spans="1:5">
      <c r="A277" t="str">
        <f t="shared" si="24"/>
        <v/>
      </c>
      <c r="B277" s="1" t="str">
        <f t="shared" si="28"/>
        <v/>
      </c>
      <c r="C277" s="1" t="str">
        <f t="shared" si="25"/>
        <v/>
      </c>
      <c r="D277" s="1" t="str">
        <f t="shared" si="26"/>
        <v/>
      </c>
      <c r="E277" s="1" t="str">
        <f t="shared" si="27"/>
        <v/>
      </c>
    </row>
    <row r="278" spans="1:5">
      <c r="A278" t="str">
        <f t="shared" si="24"/>
        <v/>
      </c>
      <c r="B278" s="1" t="str">
        <f t="shared" si="28"/>
        <v/>
      </c>
      <c r="C278" s="1" t="str">
        <f t="shared" si="25"/>
        <v/>
      </c>
      <c r="D278" s="1" t="str">
        <f t="shared" si="26"/>
        <v/>
      </c>
      <c r="E278" s="1" t="str">
        <f t="shared" si="27"/>
        <v/>
      </c>
    </row>
    <row r="279" spans="1:5">
      <c r="A279" t="str">
        <f t="shared" si="24"/>
        <v/>
      </c>
      <c r="B279" s="1" t="str">
        <f t="shared" si="28"/>
        <v/>
      </c>
      <c r="C279" s="1" t="str">
        <f t="shared" si="25"/>
        <v/>
      </c>
      <c r="D279" s="1" t="str">
        <f t="shared" si="26"/>
        <v/>
      </c>
      <c r="E279" s="1" t="str">
        <f t="shared" si="27"/>
        <v/>
      </c>
    </row>
    <row r="280" spans="1:5">
      <c r="A280" t="str">
        <f t="shared" si="24"/>
        <v/>
      </c>
      <c r="B280" s="1" t="str">
        <f t="shared" si="28"/>
        <v/>
      </c>
      <c r="C280" s="1" t="str">
        <f t="shared" si="25"/>
        <v/>
      </c>
      <c r="D280" s="1" t="str">
        <f t="shared" si="26"/>
        <v/>
      </c>
      <c r="E280" s="1" t="str">
        <f t="shared" si="27"/>
        <v/>
      </c>
    </row>
    <row r="281" spans="1:5">
      <c r="A281" t="str">
        <f t="shared" si="24"/>
        <v/>
      </c>
      <c r="B281" s="1" t="str">
        <f t="shared" si="28"/>
        <v/>
      </c>
      <c r="C281" s="1" t="str">
        <f t="shared" si="25"/>
        <v/>
      </c>
      <c r="D281" s="1" t="str">
        <f t="shared" si="26"/>
        <v/>
      </c>
      <c r="E281" s="1" t="str">
        <f t="shared" si="27"/>
        <v/>
      </c>
    </row>
    <row r="282" spans="1:5">
      <c r="A282" t="str">
        <f t="shared" si="24"/>
        <v/>
      </c>
      <c r="B282" s="1" t="str">
        <f t="shared" si="28"/>
        <v/>
      </c>
      <c r="C282" s="1" t="str">
        <f t="shared" si="25"/>
        <v/>
      </c>
      <c r="D282" s="1" t="str">
        <f t="shared" si="26"/>
        <v/>
      </c>
      <c r="E282" s="1" t="str">
        <f t="shared" si="27"/>
        <v/>
      </c>
    </row>
    <row r="283" spans="1:5">
      <c r="A283" t="str">
        <f t="shared" si="24"/>
        <v/>
      </c>
      <c r="B283" s="1" t="str">
        <f t="shared" si="28"/>
        <v/>
      </c>
      <c r="C283" s="1" t="str">
        <f t="shared" si="25"/>
        <v/>
      </c>
      <c r="D283" s="1" t="str">
        <f t="shared" si="26"/>
        <v/>
      </c>
      <c r="E283" s="1" t="str">
        <f t="shared" si="27"/>
        <v/>
      </c>
    </row>
    <row r="284" spans="1:5">
      <c r="A284" t="str">
        <f t="shared" si="24"/>
        <v/>
      </c>
      <c r="B284" s="1" t="str">
        <f t="shared" si="28"/>
        <v/>
      </c>
      <c r="C284" s="1" t="str">
        <f t="shared" si="25"/>
        <v/>
      </c>
      <c r="D284" s="1" t="str">
        <f t="shared" si="26"/>
        <v/>
      </c>
      <c r="E284" s="1" t="str">
        <f t="shared" si="27"/>
        <v/>
      </c>
    </row>
    <row r="285" spans="1:5">
      <c r="A285" t="str">
        <f t="shared" si="24"/>
        <v/>
      </c>
      <c r="B285" s="1" t="str">
        <f t="shared" si="28"/>
        <v/>
      </c>
      <c r="C285" s="1" t="str">
        <f t="shared" si="25"/>
        <v/>
      </c>
      <c r="D285" s="1" t="str">
        <f t="shared" si="26"/>
        <v/>
      </c>
      <c r="E285" s="1" t="str">
        <f t="shared" si="27"/>
        <v/>
      </c>
    </row>
    <row r="286" spans="1:5">
      <c r="A286" t="str">
        <f t="shared" si="24"/>
        <v/>
      </c>
      <c r="B286" s="1" t="str">
        <f t="shared" si="28"/>
        <v/>
      </c>
      <c r="C286" s="1" t="str">
        <f t="shared" si="25"/>
        <v/>
      </c>
      <c r="D286" s="1" t="str">
        <f t="shared" si="26"/>
        <v/>
      </c>
      <c r="E286" s="1" t="str">
        <f t="shared" si="27"/>
        <v/>
      </c>
    </row>
    <row r="287" spans="1:5">
      <c r="A287" t="str">
        <f t="shared" si="24"/>
        <v/>
      </c>
      <c r="B287" s="1" t="str">
        <f t="shared" si="28"/>
        <v/>
      </c>
      <c r="C287" s="1" t="str">
        <f t="shared" si="25"/>
        <v/>
      </c>
      <c r="D287" s="1" t="str">
        <f t="shared" si="26"/>
        <v/>
      </c>
      <c r="E287" s="1" t="str">
        <f t="shared" si="27"/>
        <v/>
      </c>
    </row>
    <row r="288" spans="1:5">
      <c r="A288" t="str">
        <f t="shared" si="24"/>
        <v/>
      </c>
      <c r="B288" s="1" t="str">
        <f t="shared" si="28"/>
        <v/>
      </c>
      <c r="C288" s="1" t="str">
        <f t="shared" si="25"/>
        <v/>
      </c>
      <c r="D288" s="1" t="str">
        <f t="shared" si="26"/>
        <v/>
      </c>
      <c r="E288" s="1" t="str">
        <f t="shared" si="27"/>
        <v/>
      </c>
    </row>
    <row r="289" spans="1:5">
      <c r="A289" t="str">
        <f t="shared" si="24"/>
        <v/>
      </c>
      <c r="B289" s="1" t="str">
        <f t="shared" si="28"/>
        <v/>
      </c>
      <c r="C289" s="1" t="str">
        <f t="shared" si="25"/>
        <v/>
      </c>
      <c r="D289" s="1" t="str">
        <f t="shared" si="26"/>
        <v/>
      </c>
      <c r="E289" s="1" t="str">
        <f t="shared" si="27"/>
        <v/>
      </c>
    </row>
    <row r="290" spans="1:5">
      <c r="A290" t="str">
        <f t="shared" si="24"/>
        <v/>
      </c>
      <c r="B290" s="1" t="str">
        <f t="shared" si="28"/>
        <v/>
      </c>
      <c r="C290" s="1" t="str">
        <f t="shared" si="25"/>
        <v/>
      </c>
      <c r="D290" s="1" t="str">
        <f t="shared" si="26"/>
        <v/>
      </c>
      <c r="E290" s="1" t="str">
        <f t="shared" si="27"/>
        <v/>
      </c>
    </row>
    <row r="291" spans="1:5">
      <c r="A291" t="str">
        <f t="shared" si="24"/>
        <v/>
      </c>
      <c r="B291" s="1" t="str">
        <f t="shared" si="28"/>
        <v/>
      </c>
      <c r="C291" s="1" t="str">
        <f t="shared" si="25"/>
        <v/>
      </c>
      <c r="D291" s="1" t="str">
        <f t="shared" si="26"/>
        <v/>
      </c>
      <c r="E291" s="1" t="str">
        <f t="shared" si="27"/>
        <v/>
      </c>
    </row>
    <row r="292" spans="1:5">
      <c r="A292" t="str">
        <f t="shared" si="24"/>
        <v/>
      </c>
      <c r="B292" s="1" t="str">
        <f t="shared" si="28"/>
        <v/>
      </c>
      <c r="C292" s="1" t="str">
        <f t="shared" si="25"/>
        <v/>
      </c>
      <c r="D292" s="1" t="str">
        <f t="shared" si="26"/>
        <v/>
      </c>
      <c r="E292" s="1" t="str">
        <f t="shared" si="27"/>
        <v/>
      </c>
    </row>
    <row r="293" spans="1:5">
      <c r="A293" t="str">
        <f t="shared" si="24"/>
        <v/>
      </c>
      <c r="B293" s="1" t="str">
        <f t="shared" si="28"/>
        <v/>
      </c>
      <c r="C293" s="1" t="str">
        <f t="shared" si="25"/>
        <v/>
      </c>
      <c r="D293" s="1" t="str">
        <f t="shared" si="26"/>
        <v/>
      </c>
      <c r="E293" s="1" t="str">
        <f t="shared" si="27"/>
        <v/>
      </c>
    </row>
    <row r="294" spans="1:5">
      <c r="A294" t="str">
        <f t="shared" si="24"/>
        <v/>
      </c>
      <c r="B294" s="1" t="str">
        <f t="shared" si="28"/>
        <v/>
      </c>
      <c r="C294" s="1" t="str">
        <f t="shared" si="25"/>
        <v/>
      </c>
      <c r="D294" s="1" t="str">
        <f t="shared" si="26"/>
        <v/>
      </c>
      <c r="E294" s="1" t="str">
        <f t="shared" si="27"/>
        <v/>
      </c>
    </row>
    <row r="295" spans="1:5">
      <c r="A295" t="str">
        <f t="shared" si="24"/>
        <v/>
      </c>
      <c r="B295" s="1" t="str">
        <f t="shared" si="28"/>
        <v/>
      </c>
      <c r="C295" s="1" t="str">
        <f t="shared" si="25"/>
        <v/>
      </c>
      <c r="D295" s="1" t="str">
        <f t="shared" si="26"/>
        <v/>
      </c>
      <c r="E295" s="1" t="str">
        <f t="shared" si="27"/>
        <v/>
      </c>
    </row>
    <row r="296" spans="1:5">
      <c r="A296" t="str">
        <f t="shared" si="24"/>
        <v/>
      </c>
      <c r="B296" s="1" t="str">
        <f t="shared" si="28"/>
        <v/>
      </c>
      <c r="C296" s="1" t="str">
        <f t="shared" si="25"/>
        <v/>
      </c>
      <c r="D296" s="1" t="str">
        <f t="shared" si="26"/>
        <v/>
      </c>
      <c r="E296" s="1" t="str">
        <f t="shared" si="27"/>
        <v/>
      </c>
    </row>
    <row r="297" spans="1:5">
      <c r="A297" t="str">
        <f t="shared" si="24"/>
        <v/>
      </c>
      <c r="B297" s="1" t="str">
        <f t="shared" si="28"/>
        <v/>
      </c>
      <c r="C297" s="1" t="str">
        <f t="shared" si="25"/>
        <v/>
      </c>
      <c r="D297" s="1" t="str">
        <f t="shared" si="26"/>
        <v/>
      </c>
      <c r="E297" s="1" t="str">
        <f t="shared" si="27"/>
        <v/>
      </c>
    </row>
    <row r="298" spans="1:5">
      <c r="A298" t="str">
        <f t="shared" si="24"/>
        <v/>
      </c>
      <c r="B298" s="1" t="str">
        <f t="shared" si="28"/>
        <v/>
      </c>
      <c r="C298" s="1" t="str">
        <f t="shared" si="25"/>
        <v/>
      </c>
      <c r="D298" s="1" t="str">
        <f t="shared" si="26"/>
        <v/>
      </c>
      <c r="E298" s="1" t="str">
        <f t="shared" si="27"/>
        <v/>
      </c>
    </row>
    <row r="299" spans="1:5">
      <c r="A299" t="str">
        <f t="shared" si="24"/>
        <v/>
      </c>
      <c r="B299" s="1" t="str">
        <f t="shared" si="28"/>
        <v/>
      </c>
      <c r="C299" s="1" t="str">
        <f t="shared" si="25"/>
        <v/>
      </c>
      <c r="D299" s="1" t="str">
        <f t="shared" si="26"/>
        <v/>
      </c>
      <c r="E299" s="1" t="str">
        <f t="shared" si="27"/>
        <v/>
      </c>
    </row>
    <row r="300" spans="1:5">
      <c r="A300" t="str">
        <f t="shared" si="24"/>
        <v/>
      </c>
      <c r="B300" s="1" t="str">
        <f t="shared" si="28"/>
        <v/>
      </c>
      <c r="C300" s="1" t="str">
        <f t="shared" si="25"/>
        <v/>
      </c>
      <c r="D300" s="1" t="str">
        <f t="shared" si="26"/>
        <v/>
      </c>
      <c r="E300" s="1" t="str">
        <f t="shared" si="27"/>
        <v/>
      </c>
    </row>
    <row r="301" spans="1:5">
      <c r="A301" t="str">
        <f t="shared" si="24"/>
        <v/>
      </c>
      <c r="B301" s="1" t="str">
        <f t="shared" si="28"/>
        <v/>
      </c>
      <c r="C301" s="1" t="str">
        <f t="shared" si="25"/>
        <v/>
      </c>
      <c r="D301" s="1" t="str">
        <f t="shared" si="26"/>
        <v/>
      </c>
      <c r="E301" s="1" t="str">
        <f t="shared" si="27"/>
        <v/>
      </c>
    </row>
    <row r="302" spans="1:5">
      <c r="A302" t="str">
        <f t="shared" si="24"/>
        <v/>
      </c>
      <c r="B302" s="1" t="str">
        <f t="shared" si="28"/>
        <v/>
      </c>
      <c r="C302" s="1" t="str">
        <f t="shared" si="25"/>
        <v/>
      </c>
      <c r="D302" s="1" t="str">
        <f t="shared" si="26"/>
        <v/>
      </c>
      <c r="E302" s="1" t="str">
        <f t="shared" si="27"/>
        <v/>
      </c>
    </row>
    <row r="303" spans="1:5">
      <c r="A303" t="str">
        <f t="shared" si="24"/>
        <v/>
      </c>
      <c r="B303" s="1" t="str">
        <f t="shared" si="28"/>
        <v/>
      </c>
      <c r="C303" s="1" t="str">
        <f t="shared" si="25"/>
        <v/>
      </c>
      <c r="D303" s="1" t="str">
        <f t="shared" si="26"/>
        <v/>
      </c>
      <c r="E303" s="1" t="str">
        <f t="shared" si="27"/>
        <v/>
      </c>
    </row>
    <row r="304" spans="1:5">
      <c r="A304" t="str">
        <f t="shared" si="24"/>
        <v/>
      </c>
      <c r="B304" s="1" t="str">
        <f t="shared" si="28"/>
        <v/>
      </c>
      <c r="C304" s="1" t="str">
        <f t="shared" si="25"/>
        <v/>
      </c>
      <c r="D304" s="1" t="str">
        <f t="shared" si="26"/>
        <v/>
      </c>
      <c r="E304" s="1" t="str">
        <f t="shared" si="27"/>
        <v/>
      </c>
    </row>
    <row r="305" spans="1:5">
      <c r="A305" t="str">
        <f t="shared" si="24"/>
        <v/>
      </c>
      <c r="B305" s="1" t="str">
        <f t="shared" si="28"/>
        <v/>
      </c>
      <c r="C305" s="1" t="str">
        <f t="shared" si="25"/>
        <v/>
      </c>
      <c r="D305" s="1" t="str">
        <f t="shared" si="26"/>
        <v/>
      </c>
      <c r="E305" s="1" t="str">
        <f t="shared" si="27"/>
        <v/>
      </c>
    </row>
    <row r="306" spans="1:5">
      <c r="A306" t="str">
        <f t="shared" si="24"/>
        <v/>
      </c>
      <c r="B306" s="1" t="str">
        <f t="shared" si="28"/>
        <v/>
      </c>
      <c r="C306" s="1" t="str">
        <f t="shared" si="25"/>
        <v/>
      </c>
      <c r="D306" s="1" t="str">
        <f t="shared" si="26"/>
        <v/>
      </c>
      <c r="E306" s="1" t="str">
        <f t="shared" si="27"/>
        <v/>
      </c>
    </row>
    <row r="307" spans="1:5">
      <c r="A307" t="str">
        <f t="shared" si="24"/>
        <v/>
      </c>
      <c r="B307" s="1" t="str">
        <f t="shared" si="28"/>
        <v/>
      </c>
      <c r="C307" s="1" t="str">
        <f t="shared" si="25"/>
        <v/>
      </c>
      <c r="D307" s="1" t="str">
        <f t="shared" si="26"/>
        <v/>
      </c>
      <c r="E307" s="1" t="str">
        <f t="shared" si="27"/>
        <v/>
      </c>
    </row>
    <row r="308" spans="1:5">
      <c r="A308" t="str">
        <f t="shared" si="24"/>
        <v/>
      </c>
      <c r="B308" s="1" t="str">
        <f t="shared" si="28"/>
        <v/>
      </c>
      <c r="C308" s="1" t="str">
        <f t="shared" si="25"/>
        <v/>
      </c>
      <c r="D308" s="1" t="str">
        <f t="shared" si="26"/>
        <v/>
      </c>
      <c r="E308" s="1" t="str">
        <f t="shared" si="27"/>
        <v/>
      </c>
    </row>
    <row r="309" spans="1:5">
      <c r="A309" t="str">
        <f t="shared" si="24"/>
        <v/>
      </c>
      <c r="B309" s="1" t="str">
        <f t="shared" si="28"/>
        <v/>
      </c>
      <c r="C309" s="1" t="str">
        <f t="shared" si="25"/>
        <v/>
      </c>
      <c r="D309" s="1" t="str">
        <f t="shared" si="26"/>
        <v/>
      </c>
      <c r="E309" s="1" t="str">
        <f t="shared" si="27"/>
        <v/>
      </c>
    </row>
    <row r="310" spans="1:5">
      <c r="A310" t="str">
        <f t="shared" si="24"/>
        <v/>
      </c>
      <c r="B310" s="1" t="str">
        <f t="shared" si="28"/>
        <v/>
      </c>
      <c r="C310" s="1" t="str">
        <f t="shared" si="25"/>
        <v/>
      </c>
      <c r="D310" s="1" t="str">
        <f t="shared" si="26"/>
        <v/>
      </c>
      <c r="E310" s="1" t="str">
        <f t="shared" si="27"/>
        <v/>
      </c>
    </row>
    <row r="311" spans="1:5">
      <c r="A311" t="str">
        <f t="shared" si="24"/>
        <v/>
      </c>
      <c r="B311" s="1" t="str">
        <f t="shared" si="28"/>
        <v/>
      </c>
      <c r="C311" s="1" t="str">
        <f t="shared" si="25"/>
        <v/>
      </c>
      <c r="D311" s="1" t="str">
        <f t="shared" si="26"/>
        <v/>
      </c>
      <c r="E311" s="1" t="str">
        <f t="shared" si="27"/>
        <v/>
      </c>
    </row>
    <row r="312" spans="1:5">
      <c r="A312" t="str">
        <f t="shared" si="24"/>
        <v/>
      </c>
      <c r="B312" s="1" t="str">
        <f t="shared" si="28"/>
        <v/>
      </c>
      <c r="C312" s="1" t="str">
        <f t="shared" si="25"/>
        <v/>
      </c>
      <c r="D312" s="1" t="str">
        <f t="shared" si="26"/>
        <v/>
      </c>
      <c r="E312" s="1" t="str">
        <f t="shared" si="27"/>
        <v/>
      </c>
    </row>
    <row r="313" spans="1:5">
      <c r="A313" t="str">
        <f t="shared" si="24"/>
        <v/>
      </c>
      <c r="B313" s="1" t="str">
        <f t="shared" si="28"/>
        <v/>
      </c>
      <c r="C313" s="1" t="str">
        <f t="shared" si="25"/>
        <v/>
      </c>
      <c r="D313" s="1" t="str">
        <f t="shared" si="26"/>
        <v/>
      </c>
      <c r="E313" s="1" t="str">
        <f t="shared" si="27"/>
        <v/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workbookViewId="0">
      <selection activeCell="W6" sqref="W6"/>
    </sheetView>
  </sheetViews>
  <sheetFormatPr defaultRowHeight="15"/>
  <cols>
    <col min="5" max="5" width="18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7"/>
      <c r="J6" s="127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29"/>
      <c r="J7" s="129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29"/>
      <c r="J8" s="129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29"/>
      <c r="J9" s="129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U5" sqref="U5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7"/>
      <c r="K6" s="127"/>
    </row>
    <row r="7" spans="6:11">
      <c r="F7" s="66" t="s">
        <v>85</v>
      </c>
      <c r="G7" s="94">
        <f>'Profit and Loss Statement'!E21/'Profit and Loss Statement'!E8</f>
        <v>261256.02681951222</v>
      </c>
      <c r="H7" s="94">
        <f>'Profit and Loss Statement'!F21/'Profit and Loss Statement'!F8</f>
        <v>269870.83194048778</v>
      </c>
      <c r="I7" s="94">
        <f>'Profit and Loss Statement'!G21/'Profit and Loss Statement'!G8</f>
        <v>278808.55462234147</v>
      </c>
      <c r="J7" s="128"/>
      <c r="K7" s="128"/>
    </row>
    <row r="8" spans="6:11">
      <c r="F8" s="115"/>
      <c r="G8" s="115"/>
      <c r="H8" s="115"/>
      <c r="I8" s="115"/>
    </row>
    <row r="9" spans="6:11">
      <c r="F9" s="115"/>
      <c r="G9" s="115"/>
      <c r="H9" s="115"/>
      <c r="I9" s="115"/>
    </row>
    <row r="10" spans="6:11">
      <c r="F10" s="115"/>
      <c r="G10" s="115"/>
      <c r="H10" s="115"/>
      <c r="I10" s="115"/>
    </row>
    <row r="11" spans="6:11">
      <c r="F11" s="112" t="s">
        <v>86</v>
      </c>
      <c r="G11" s="114">
        <f>G7</f>
        <v>261256.02681951222</v>
      </c>
      <c r="H11" s="114">
        <f t="shared" ref="H11:K11" si="0">H7</f>
        <v>269870.83194048778</v>
      </c>
      <c r="I11" s="114">
        <f t="shared" si="0"/>
        <v>278808.55462234147</v>
      </c>
      <c r="J11" s="114">
        <f t="shared" si="0"/>
        <v>0</v>
      </c>
      <c r="K11" s="114">
        <f t="shared" si="0"/>
        <v>0</v>
      </c>
    </row>
    <row r="12" spans="6:11">
      <c r="F12" s="112"/>
      <c r="G12" s="112"/>
      <c r="H12" s="112"/>
      <c r="I12" s="112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V7" sqref="V7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7"/>
      <c r="J6" s="127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0.1</v>
      </c>
      <c r="H8" s="101">
        <f>'Revenue Overview'!H5</f>
        <v>0.1</v>
      </c>
      <c r="I8" s="129"/>
      <c r="J8" s="129"/>
    </row>
    <row r="9" spans="5:10">
      <c r="E9" s="103" t="s">
        <v>12</v>
      </c>
      <c r="F9" s="104">
        <f>'Profit and Loss Statement'!E8</f>
        <v>0.89130434782608692</v>
      </c>
      <c r="G9" s="104">
        <f>'Profit and Loss Statement'!F8</f>
        <v>0.89130434782608692</v>
      </c>
      <c r="H9" s="101">
        <f>'Profit and Loss Statement'!G8</f>
        <v>0.89130434782608692</v>
      </c>
      <c r="I9" s="129"/>
      <c r="J9" s="129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0.20976684295870732</v>
      </c>
      <c r="G12" s="101">
        <f>'Profit and Loss Statement'!F28/'Profit and Loss Statement'!F6</f>
        <v>0.23660983916067485</v>
      </c>
      <c r="H12" s="101">
        <f>'Profit and Loss Statement'!G28/'Profit and Loss Statement'!G6</f>
        <v>0.26165688271101134</v>
      </c>
      <c r="I12" s="129"/>
      <c r="J12" s="129"/>
    </row>
    <row r="13" spans="5:10">
      <c r="E13" s="66" t="s">
        <v>92</v>
      </c>
      <c r="F13" s="105">
        <f>'Balance Sheet'!E10/'Balance Sheet'!E15</f>
        <v>1.5294215539379368</v>
      </c>
      <c r="G13" s="105">
        <f>'Balance Sheet'!F10/'Balance Sheet'!F15</f>
        <v>2.0631798207651402</v>
      </c>
      <c r="H13" s="105">
        <f>'Balance Sheet'!G10/'Balance Sheet'!G15</f>
        <v>2.9417976077584211</v>
      </c>
      <c r="I13" s="130"/>
      <c r="J13" s="130"/>
    </row>
    <row r="14" spans="5:10">
      <c r="E14" s="66" t="s">
        <v>93</v>
      </c>
      <c r="F14" s="105">
        <f>'Balance Sheet'!E17/'Balance Sheet'!E15</f>
        <v>0.52942155393793677</v>
      </c>
      <c r="G14" s="105">
        <f>'Balance Sheet'!F17/'Balance Sheet'!F15</f>
        <v>1.0631798207651399</v>
      </c>
      <c r="H14" s="105">
        <f>'Balance Sheet'!G17/'Balance Sheet'!G15</f>
        <v>1.9417976077584211</v>
      </c>
      <c r="I14" s="130"/>
      <c r="J14" s="130"/>
    </row>
    <row r="15" spans="5:10">
      <c r="E15" s="66" t="s">
        <v>94</v>
      </c>
      <c r="F15" s="105">
        <f>'Balance Sheet'!E10/'Balance Sheet'!E17</f>
        <v>2.8888539625215719</v>
      </c>
      <c r="G15" s="105">
        <f>'Balance Sheet'!F10/'Balance Sheet'!F17</f>
        <v>1.9405746614719688</v>
      </c>
      <c r="H15" s="105">
        <f>'Balance Sheet'!G10/'Balance Sheet'!G17</f>
        <v>1.5149867298242186</v>
      </c>
      <c r="I15" s="130"/>
      <c r="J15" s="130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0.6397085099161981</v>
      </c>
      <c r="G18" s="105">
        <f>'Balance Sheet'!F7/'Balance Sheet'!F10</f>
        <v>0.76048449642630456</v>
      </c>
      <c r="H18" s="105">
        <f>'Balance Sheet'!G7/'Balance Sheet'!G10</f>
        <v>0.85599815343810326</v>
      </c>
      <c r="I18" s="130"/>
      <c r="J18" s="130"/>
    </row>
    <row r="19" spans="5:10">
      <c r="E19" s="66" t="s">
        <v>96</v>
      </c>
      <c r="F19" s="105">
        <f>'Balance Sheet'!E7/'Balance Sheet'!E15</f>
        <v>0.97838398330335363</v>
      </c>
      <c r="G19" s="105">
        <f>'Balance Sheet'!F7/'Balance Sheet'!F15</f>
        <v>1.5690162670314909</v>
      </c>
      <c r="H19" s="105">
        <f>'Balance Sheet'!G7/'Balance Sheet'!G15</f>
        <v>2.5181733200298382</v>
      </c>
      <c r="I19" s="130"/>
      <c r="J19" s="130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workbookViewId="0">
      <selection activeCell="H33" sqref="H33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9.28515625" customWidth="1"/>
    <col min="9" max="9" width="10" customWidth="1"/>
    <col min="10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136</v>
      </c>
      <c r="C5" s="14">
        <v>50000</v>
      </c>
      <c r="G5" s="11" t="s">
        <v>9</v>
      </c>
      <c r="H5" s="16">
        <v>1</v>
      </c>
      <c r="I5" s="16">
        <v>2</v>
      </c>
      <c r="J5" s="117">
        <v>3</v>
      </c>
      <c r="M5" s="43"/>
      <c r="N5" s="43"/>
    </row>
    <row r="6" spans="2:14">
      <c r="B6" s="4" t="s">
        <v>137</v>
      </c>
      <c r="C6" s="14">
        <v>40000</v>
      </c>
      <c r="G6" s="4" t="str">
        <f>B5</f>
        <v>Owner</v>
      </c>
      <c r="H6" s="14">
        <f t="shared" ref="H6:H15" si="0">H18*C5</f>
        <v>50000</v>
      </c>
      <c r="I6" s="14">
        <f t="shared" ref="I6:I15" si="1">D58*I18</f>
        <v>51500</v>
      </c>
      <c r="J6" s="14">
        <f t="shared" ref="J6:J15" si="2">E58*J18</f>
        <v>53045</v>
      </c>
      <c r="M6" s="118"/>
      <c r="N6" s="118"/>
    </row>
    <row r="7" spans="2:14">
      <c r="B7" s="4" t="s">
        <v>123</v>
      </c>
      <c r="C7" s="14">
        <v>20000</v>
      </c>
      <c r="G7" s="4" t="str">
        <f>B6</f>
        <v>Staff Barbers</v>
      </c>
      <c r="H7" s="14">
        <f t="shared" si="0"/>
        <v>120000</v>
      </c>
      <c r="I7" s="14">
        <f t="shared" si="1"/>
        <v>123600</v>
      </c>
      <c r="J7" s="14">
        <f t="shared" si="2"/>
        <v>127308</v>
      </c>
      <c r="M7" s="118"/>
      <c r="N7" s="118"/>
    </row>
    <row r="8" spans="2:14">
      <c r="B8" s="4" t="s">
        <v>138</v>
      </c>
      <c r="C8" s="14"/>
      <c r="G8" s="4" t="str">
        <f>B7</f>
        <v>Administrative Staff</v>
      </c>
      <c r="H8" s="14">
        <f t="shared" si="0"/>
        <v>20000</v>
      </c>
      <c r="I8" s="14">
        <f t="shared" si="1"/>
        <v>20600</v>
      </c>
      <c r="J8" s="14">
        <f t="shared" si="2"/>
        <v>21218</v>
      </c>
      <c r="M8" s="118"/>
      <c r="N8" s="118"/>
    </row>
    <row r="9" spans="2:14">
      <c r="B9" s="4" t="s">
        <v>139</v>
      </c>
      <c r="C9" s="14"/>
      <c r="G9" s="4" t="str">
        <f>B8</f>
        <v>Position 4</v>
      </c>
      <c r="H9" s="14">
        <f t="shared" si="0"/>
        <v>0</v>
      </c>
      <c r="I9" s="14">
        <f t="shared" si="1"/>
        <v>0</v>
      </c>
      <c r="J9" s="14">
        <f t="shared" si="2"/>
        <v>0</v>
      </c>
      <c r="M9" s="118"/>
      <c r="N9" s="118"/>
    </row>
    <row r="10" spans="2:14">
      <c r="B10" s="4" t="s">
        <v>116</v>
      </c>
      <c r="C10" s="14"/>
      <c r="G10" s="4" t="str">
        <f>B9</f>
        <v>Position 5</v>
      </c>
      <c r="H10" s="14">
        <f t="shared" si="0"/>
        <v>0</v>
      </c>
      <c r="I10" s="14">
        <f t="shared" si="1"/>
        <v>0</v>
      </c>
      <c r="J10" s="14">
        <f t="shared" si="2"/>
        <v>0</v>
      </c>
      <c r="M10" s="118"/>
      <c r="N10" s="118"/>
    </row>
    <row r="11" spans="2:14">
      <c r="B11" s="4" t="s">
        <v>128</v>
      </c>
      <c r="C11" s="14"/>
      <c r="G11" s="4" t="str">
        <f>B29</f>
        <v>Position 6</v>
      </c>
      <c r="H11" s="14">
        <f t="shared" si="0"/>
        <v>0</v>
      </c>
      <c r="I11" s="14">
        <f t="shared" si="1"/>
        <v>0</v>
      </c>
      <c r="J11" s="14">
        <f t="shared" si="2"/>
        <v>0</v>
      </c>
      <c r="M11" s="118"/>
      <c r="N11" s="118"/>
    </row>
    <row r="12" spans="2:14">
      <c r="B12" s="4" t="s">
        <v>129</v>
      </c>
      <c r="C12" s="14"/>
      <c r="G12" s="4" t="str">
        <f>B30</f>
        <v>Position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18"/>
      <c r="N12" s="118"/>
    </row>
    <row r="13" spans="2:14">
      <c r="B13" s="4" t="s">
        <v>130</v>
      </c>
      <c r="C13" s="14"/>
      <c r="G13" s="4" t="str">
        <f>B31</f>
        <v>Position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18"/>
      <c r="N13" s="118"/>
    </row>
    <row r="14" spans="2:14">
      <c r="B14" s="4" t="s">
        <v>120</v>
      </c>
      <c r="C14" s="14"/>
      <c r="G14" s="4" t="str">
        <f>B32</f>
        <v>Position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18"/>
      <c r="N14" s="118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18"/>
      <c r="N15" s="118"/>
    </row>
    <row r="16" spans="2:14">
      <c r="G16" s="10" t="s">
        <v>8</v>
      </c>
      <c r="H16" s="9">
        <f>SUM(H6:H15)</f>
        <v>190000</v>
      </c>
      <c r="I16" s="9">
        <f t="shared" ref="I16:J16" si="3">SUM(I6:I15)</f>
        <v>195700</v>
      </c>
      <c r="J16" s="9">
        <f t="shared" si="3"/>
        <v>201571</v>
      </c>
      <c r="M16" s="119"/>
      <c r="N16" s="119"/>
    </row>
    <row r="17" spans="2:20">
      <c r="M17" s="30"/>
      <c r="N17" s="30"/>
    </row>
    <row r="18" spans="2:20">
      <c r="G18" s="4" t="str">
        <f>G6</f>
        <v>Owner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Staff Barbers</v>
      </c>
      <c r="H19" s="4">
        <f t="shared" si="4"/>
        <v>3</v>
      </c>
      <c r="I19" s="4">
        <f t="shared" si="5"/>
        <v>3</v>
      </c>
      <c r="J19" s="4">
        <f t="shared" si="6"/>
        <v>3</v>
      </c>
      <c r="M19" s="30"/>
      <c r="N19" s="30"/>
    </row>
    <row r="20" spans="2:20">
      <c r="G20" s="4" t="str">
        <f>G8</f>
        <v>Administrative Staff</v>
      </c>
      <c r="H20" s="4">
        <f t="shared" si="4"/>
        <v>1</v>
      </c>
      <c r="I20" s="4">
        <f t="shared" si="5"/>
        <v>1</v>
      </c>
      <c r="J20" s="4">
        <f t="shared" si="6"/>
        <v>1</v>
      </c>
      <c r="M20" s="30"/>
      <c r="N20" s="30"/>
    </row>
    <row r="21" spans="2:20">
      <c r="G21" s="4" t="str">
        <f>G9</f>
        <v>Position 4</v>
      </c>
      <c r="H21" s="4">
        <f t="shared" si="4"/>
        <v>0</v>
      </c>
      <c r="I21" s="4">
        <f t="shared" si="5"/>
        <v>0</v>
      </c>
      <c r="J21" s="4">
        <f t="shared" si="6"/>
        <v>0</v>
      </c>
      <c r="M21" s="30"/>
      <c r="N21" s="30"/>
      <c r="O21" s="115"/>
      <c r="P21" s="115"/>
      <c r="Q21" s="115"/>
      <c r="R21" s="115"/>
      <c r="S21" s="115"/>
      <c r="T21" s="115"/>
    </row>
    <row r="22" spans="2:20">
      <c r="B22" s="7" t="s">
        <v>61</v>
      </c>
      <c r="C22" s="3"/>
      <c r="D22" s="3"/>
      <c r="E22" s="3"/>
      <c r="G22" s="4" t="str">
        <f t="shared" ref="G22:G27" si="7">G10</f>
        <v>Position 5</v>
      </c>
      <c r="H22" s="4">
        <f t="shared" si="4"/>
        <v>0</v>
      </c>
      <c r="I22" s="4">
        <f t="shared" si="5"/>
        <v>0</v>
      </c>
      <c r="J22" s="4">
        <f t="shared" si="6"/>
        <v>0</v>
      </c>
      <c r="M22" s="30"/>
      <c r="N22" s="30"/>
      <c r="O22" s="115"/>
      <c r="P22" s="115"/>
      <c r="Q22" s="115"/>
      <c r="R22" s="115"/>
      <c r="S22" s="115"/>
      <c r="T22" s="115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Position 6</v>
      </c>
      <c r="H23" s="4">
        <f t="shared" si="4"/>
        <v>0</v>
      </c>
      <c r="I23" s="4">
        <f t="shared" si="5"/>
        <v>0</v>
      </c>
      <c r="J23" s="4">
        <f t="shared" si="6"/>
        <v>0</v>
      </c>
      <c r="M23" s="30"/>
      <c r="N23" s="30"/>
      <c r="O23" s="115"/>
      <c r="P23" s="115"/>
      <c r="Q23" s="115"/>
      <c r="R23" s="115"/>
      <c r="S23" s="115"/>
      <c r="T23" s="115"/>
    </row>
    <row r="24" spans="2:20">
      <c r="B24" s="15" t="str">
        <f>B5</f>
        <v>Owner</v>
      </c>
      <c r="C24" s="5">
        <v>1</v>
      </c>
      <c r="D24" s="5">
        <v>1</v>
      </c>
      <c r="E24" s="5">
        <v>1</v>
      </c>
      <c r="F24" s="141"/>
      <c r="G24" s="4" t="str">
        <f t="shared" si="7"/>
        <v>Position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5"/>
      <c r="P24" s="115"/>
      <c r="Q24" s="115"/>
      <c r="R24" s="115"/>
      <c r="S24" s="115"/>
      <c r="T24" s="115"/>
    </row>
    <row r="25" spans="2:20">
      <c r="B25" s="15" t="str">
        <f>B6</f>
        <v>Staff Barbers</v>
      </c>
      <c r="C25" s="5">
        <v>3</v>
      </c>
      <c r="D25" s="5">
        <v>3</v>
      </c>
      <c r="E25" s="5">
        <v>3</v>
      </c>
      <c r="F25" s="141"/>
      <c r="G25" s="4" t="str">
        <f t="shared" si="7"/>
        <v>Position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5"/>
      <c r="P25" s="115"/>
      <c r="Q25" s="115"/>
      <c r="R25" s="115"/>
      <c r="S25" s="115"/>
      <c r="T25" s="115"/>
    </row>
    <row r="26" spans="2:20">
      <c r="B26" s="15" t="str">
        <f>B7</f>
        <v>Administrative Staff</v>
      </c>
      <c r="C26" s="5">
        <v>1</v>
      </c>
      <c r="D26" s="5">
        <v>1</v>
      </c>
      <c r="E26" s="5">
        <v>1</v>
      </c>
      <c r="F26" s="141"/>
      <c r="G26" s="4" t="str">
        <f t="shared" si="7"/>
        <v>Position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5"/>
      <c r="P26" s="115"/>
      <c r="Q26" s="115"/>
      <c r="R26" s="115"/>
      <c r="S26" s="115"/>
      <c r="T26" s="115"/>
    </row>
    <row r="27" spans="2:20">
      <c r="B27" s="15" t="str">
        <f>B8</f>
        <v>Position 4</v>
      </c>
      <c r="C27" s="5">
        <v>0</v>
      </c>
      <c r="D27" s="5">
        <v>0</v>
      </c>
      <c r="E27" s="5">
        <v>0</v>
      </c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5"/>
      <c r="P27" s="115"/>
      <c r="Q27" s="115"/>
      <c r="R27" s="115"/>
      <c r="S27" s="115"/>
      <c r="T27" s="115"/>
    </row>
    <row r="28" spans="2:20">
      <c r="B28" s="15" t="str">
        <f>B9</f>
        <v>Position 5</v>
      </c>
      <c r="C28" s="5">
        <v>0</v>
      </c>
      <c r="D28" s="5">
        <v>0</v>
      </c>
      <c r="E28" s="5">
        <v>0</v>
      </c>
      <c r="F28" s="141"/>
      <c r="G28" s="10" t="s">
        <v>8</v>
      </c>
      <c r="H28" s="10">
        <f>SUM(H18:H27)</f>
        <v>5</v>
      </c>
      <c r="I28" s="10">
        <f t="shared" ref="I28:J28" si="8">SUM(I18:I27)</f>
        <v>5</v>
      </c>
      <c r="J28" s="10">
        <f t="shared" si="8"/>
        <v>5</v>
      </c>
      <c r="M28" s="30"/>
      <c r="N28" s="30"/>
      <c r="O28" s="115"/>
      <c r="P28" s="115"/>
      <c r="Q28" s="115"/>
      <c r="R28" s="115"/>
      <c r="S28" s="115"/>
      <c r="T28" s="115"/>
    </row>
    <row r="29" spans="2:20">
      <c r="B29" s="15" t="s">
        <v>116</v>
      </c>
      <c r="C29" s="5">
        <v>0</v>
      </c>
      <c r="D29" s="5">
        <v>0</v>
      </c>
      <c r="E29" s="5">
        <v>0</v>
      </c>
      <c r="O29" s="115"/>
      <c r="P29" s="115"/>
      <c r="Q29" s="115"/>
      <c r="R29" s="115"/>
      <c r="S29" s="115"/>
      <c r="T29" s="115"/>
    </row>
    <row r="30" spans="2:20">
      <c r="B30" s="15" t="s">
        <v>117</v>
      </c>
      <c r="C30" s="5">
        <v>0</v>
      </c>
      <c r="D30" s="5">
        <v>0</v>
      </c>
      <c r="E30" s="5">
        <v>0</v>
      </c>
      <c r="L30" s="112"/>
      <c r="M30" s="112"/>
      <c r="O30" s="115"/>
      <c r="P30" s="115"/>
      <c r="Q30" s="115"/>
      <c r="R30" s="115"/>
      <c r="S30" s="115"/>
      <c r="T30" s="115"/>
    </row>
    <row r="31" spans="2:20">
      <c r="B31" s="15" t="s">
        <v>118</v>
      </c>
      <c r="C31" s="5">
        <v>0</v>
      </c>
      <c r="D31" s="5">
        <v>0</v>
      </c>
      <c r="E31" s="5">
        <v>0</v>
      </c>
      <c r="L31" s="112" t="str">
        <f>G6</f>
        <v>Owner</v>
      </c>
      <c r="M31" s="113">
        <f>J6/$J$16</f>
        <v>0.26315789473684209</v>
      </c>
      <c r="O31" s="115"/>
      <c r="P31" s="115"/>
      <c r="Q31" s="115"/>
      <c r="R31" s="115"/>
      <c r="S31" s="115"/>
      <c r="T31" s="115"/>
    </row>
    <row r="32" spans="2:20">
      <c r="B32" s="15" t="s">
        <v>119</v>
      </c>
      <c r="C32" s="5">
        <v>0</v>
      </c>
      <c r="D32" s="5">
        <v>0</v>
      </c>
      <c r="E32" s="5">
        <v>0</v>
      </c>
      <c r="F32" s="30"/>
      <c r="G32" s="30"/>
      <c r="L32" s="112" t="str">
        <f>G7</f>
        <v>Staff Barbers</v>
      </c>
      <c r="M32" s="113">
        <f>J7/$J$16</f>
        <v>0.63157894736842102</v>
      </c>
      <c r="O32" s="115"/>
      <c r="P32" s="115"/>
      <c r="Q32" s="115"/>
      <c r="T32" s="115"/>
    </row>
    <row r="33" spans="2:20">
      <c r="B33" s="15" t="s">
        <v>120</v>
      </c>
      <c r="C33" s="5">
        <v>0</v>
      </c>
      <c r="D33" s="5">
        <v>0</v>
      </c>
      <c r="E33" s="5">
        <v>0</v>
      </c>
      <c r="F33" s="30"/>
      <c r="G33" s="30"/>
      <c r="L33" s="112" t="str">
        <f>G8</f>
        <v>Administrative Staff</v>
      </c>
      <c r="M33" s="113">
        <f>J8/$J$16</f>
        <v>0.10526315789473684</v>
      </c>
      <c r="O33" s="115"/>
      <c r="P33" s="115"/>
      <c r="Q33" s="115"/>
      <c r="T33" s="115"/>
    </row>
    <row r="34" spans="2:20">
      <c r="F34" s="43"/>
      <c r="G34" s="43"/>
      <c r="L34" s="112" t="str">
        <f>G9</f>
        <v>Position 4</v>
      </c>
      <c r="M34" s="113">
        <f>J9/$J$16</f>
        <v>0</v>
      </c>
      <c r="O34" s="115"/>
      <c r="P34" s="115"/>
      <c r="Q34" s="115"/>
      <c r="T34" s="115"/>
    </row>
    <row r="35" spans="2:20">
      <c r="F35" s="43"/>
      <c r="G35" s="43"/>
      <c r="L35" s="112" t="str">
        <f>G10</f>
        <v>Position 5</v>
      </c>
      <c r="M35" s="113">
        <f>J10/$J$16</f>
        <v>0</v>
      </c>
      <c r="O35" s="115"/>
      <c r="P35" s="115"/>
      <c r="Q35" s="115"/>
      <c r="T35" s="115"/>
    </row>
    <row r="36" spans="2:20">
      <c r="F36" s="43"/>
      <c r="G36" s="43"/>
      <c r="L36" s="112"/>
      <c r="M36" s="112"/>
      <c r="O36" s="115"/>
      <c r="P36" s="115"/>
      <c r="Q36" s="115"/>
      <c r="T36" s="115"/>
    </row>
    <row r="37" spans="2:20">
      <c r="F37" s="43"/>
      <c r="G37" s="43"/>
      <c r="L37" s="112"/>
      <c r="M37" s="112"/>
      <c r="O37" s="115"/>
      <c r="P37" s="115"/>
      <c r="Q37" s="115"/>
      <c r="R37" s="115"/>
      <c r="S37" s="116"/>
      <c r="T37" s="115"/>
    </row>
    <row r="38" spans="2:20">
      <c r="F38" s="43"/>
      <c r="G38" s="43"/>
      <c r="Q38" s="112"/>
      <c r="R38" s="112"/>
      <c r="S38" s="113"/>
    </row>
    <row r="39" spans="2:20">
      <c r="F39" s="43"/>
      <c r="G39" s="43"/>
      <c r="S39" s="111"/>
    </row>
    <row r="40" spans="2:20">
      <c r="F40" s="43"/>
      <c r="G40" s="43"/>
    </row>
    <row r="41" spans="2:20">
      <c r="F41" s="43"/>
      <c r="G41" s="43"/>
    </row>
    <row r="42" spans="2:20">
      <c r="F42" s="43"/>
      <c r="G42" s="43"/>
    </row>
    <row r="43" spans="2:20">
      <c r="F43" s="43"/>
      <c r="G43" s="43"/>
    </row>
    <row r="44" spans="2:20">
      <c r="F44" s="43"/>
      <c r="G44" s="43"/>
    </row>
    <row r="45" spans="2:20">
      <c r="F45" s="30"/>
      <c r="G45" s="30"/>
    </row>
    <row r="52" spans="2:7">
      <c r="B52" s="7" t="s">
        <v>63</v>
      </c>
      <c r="C52" s="3"/>
    </row>
    <row r="53" spans="2:7">
      <c r="B53" s="4" t="s">
        <v>64</v>
      </c>
      <c r="C53" s="17">
        <v>0.03</v>
      </c>
    </row>
    <row r="57" spans="2:7">
      <c r="B57" s="7" t="s">
        <v>60</v>
      </c>
      <c r="C57" s="3"/>
    </row>
    <row r="58" spans="2:7">
      <c r="B58" s="4" t="str">
        <f>B5</f>
        <v>Owner</v>
      </c>
      <c r="C58" s="14">
        <f>C5</f>
        <v>50000</v>
      </c>
      <c r="D58" s="14">
        <f>C58*(1+$C$53)</f>
        <v>51500</v>
      </c>
      <c r="E58" s="14">
        <f>D58*(1+$C$53)</f>
        <v>53045</v>
      </c>
      <c r="F58" s="14">
        <f>E58*(1+$C$53)</f>
        <v>54636.35</v>
      </c>
      <c r="G58" s="14">
        <f>F58*(1+$C$53)</f>
        <v>56275.440499999997</v>
      </c>
    </row>
    <row r="59" spans="2:7">
      <c r="B59" s="4" t="str">
        <f t="shared" ref="B59:C67" si="9">B6</f>
        <v>Staff Barbers</v>
      </c>
      <c r="C59" s="14">
        <f t="shared" si="9"/>
        <v>40000</v>
      </c>
      <c r="D59" s="14">
        <f t="shared" ref="D59:G59" si="10">C59*(1+$C$53)</f>
        <v>41200</v>
      </c>
      <c r="E59" s="14">
        <f t="shared" si="10"/>
        <v>42436</v>
      </c>
      <c r="F59" s="14">
        <f t="shared" si="10"/>
        <v>43709.08</v>
      </c>
      <c r="G59" s="14">
        <f t="shared" si="10"/>
        <v>45020.352400000003</v>
      </c>
    </row>
    <row r="60" spans="2:7">
      <c r="B60" s="4" t="str">
        <f t="shared" si="9"/>
        <v>Administrative Staff</v>
      </c>
      <c r="C60" s="14">
        <f t="shared" si="9"/>
        <v>20000</v>
      </c>
      <c r="D60" s="14">
        <f t="shared" ref="D60:G60" si="11">C60*(1+$C$53)</f>
        <v>20600</v>
      </c>
      <c r="E60" s="14">
        <f t="shared" si="11"/>
        <v>21218</v>
      </c>
      <c r="F60" s="14">
        <f t="shared" si="11"/>
        <v>21854.54</v>
      </c>
      <c r="G60" s="14">
        <f t="shared" si="11"/>
        <v>22510.176200000002</v>
      </c>
    </row>
    <row r="61" spans="2:7">
      <c r="B61" s="4" t="str">
        <f t="shared" si="9"/>
        <v>Position 4</v>
      </c>
      <c r="C61" s="14">
        <f t="shared" si="9"/>
        <v>0</v>
      </c>
      <c r="D61" s="14">
        <f t="shared" ref="D61:G61" si="12">C61*(1+$C$53)</f>
        <v>0</v>
      </c>
      <c r="E61" s="14">
        <f t="shared" si="12"/>
        <v>0</v>
      </c>
      <c r="F61" s="14">
        <f t="shared" si="12"/>
        <v>0</v>
      </c>
      <c r="G61" s="14">
        <f t="shared" si="12"/>
        <v>0</v>
      </c>
    </row>
    <row r="62" spans="2:7">
      <c r="B62" s="4" t="str">
        <f t="shared" si="9"/>
        <v>Position 5</v>
      </c>
      <c r="C62" s="14">
        <f t="shared" si="9"/>
        <v>0</v>
      </c>
      <c r="D62" s="14">
        <f t="shared" ref="D62:G62" si="13">C62*(1+$C$53)</f>
        <v>0</v>
      </c>
      <c r="E62" s="14">
        <f t="shared" si="13"/>
        <v>0</v>
      </c>
      <c r="F62" s="14">
        <f t="shared" si="13"/>
        <v>0</v>
      </c>
      <c r="G62" s="14">
        <f t="shared" si="13"/>
        <v>0</v>
      </c>
    </row>
    <row r="63" spans="2:7">
      <c r="B63" s="4" t="str">
        <f t="shared" si="9"/>
        <v>Position 6</v>
      </c>
      <c r="C63" s="14">
        <f t="shared" si="9"/>
        <v>0</v>
      </c>
      <c r="D63" s="14">
        <f t="shared" ref="D63:G63" si="14">C63*(1+$C$53)</f>
        <v>0</v>
      </c>
      <c r="E63" s="14">
        <f t="shared" si="14"/>
        <v>0</v>
      </c>
      <c r="F63" s="14">
        <f t="shared" si="14"/>
        <v>0</v>
      </c>
      <c r="G63" s="14">
        <f t="shared" si="14"/>
        <v>0</v>
      </c>
    </row>
    <row r="64" spans="2:7">
      <c r="B64" s="4" t="str">
        <f t="shared" si="9"/>
        <v>Postion 7</v>
      </c>
      <c r="C64" s="14">
        <f t="shared" si="9"/>
        <v>0</v>
      </c>
      <c r="D64" s="14">
        <f t="shared" ref="D64:G64" si="15">C64*(1+$C$53)</f>
        <v>0</v>
      </c>
      <c r="E64" s="14">
        <f t="shared" si="15"/>
        <v>0</v>
      </c>
      <c r="F64" s="14">
        <f t="shared" si="15"/>
        <v>0</v>
      </c>
      <c r="G64" s="14">
        <f t="shared" si="15"/>
        <v>0</v>
      </c>
    </row>
    <row r="65" spans="2:7">
      <c r="B65" s="4" t="str">
        <f t="shared" si="9"/>
        <v>Postion 8</v>
      </c>
      <c r="C65" s="14">
        <f t="shared" si="9"/>
        <v>0</v>
      </c>
      <c r="D65" s="14">
        <f t="shared" ref="D65:G65" si="16">C65*(1+$C$53)</f>
        <v>0</v>
      </c>
      <c r="E65" s="14">
        <f t="shared" si="16"/>
        <v>0</v>
      </c>
      <c r="F65" s="14">
        <f t="shared" si="16"/>
        <v>0</v>
      </c>
      <c r="G65" s="14">
        <f t="shared" si="16"/>
        <v>0</v>
      </c>
    </row>
    <row r="66" spans="2:7">
      <c r="B66" s="4" t="str">
        <f t="shared" si="9"/>
        <v>Postion 9</v>
      </c>
      <c r="C66" s="14">
        <f t="shared" si="9"/>
        <v>0</v>
      </c>
      <c r="D66" s="14">
        <f t="shared" ref="D66:G66" si="17">C66*(1+$C$53)</f>
        <v>0</v>
      </c>
      <c r="E66" s="14">
        <f t="shared" si="17"/>
        <v>0</v>
      </c>
      <c r="F66" s="14">
        <f t="shared" si="17"/>
        <v>0</v>
      </c>
      <c r="G66" s="14">
        <f t="shared" si="17"/>
        <v>0</v>
      </c>
    </row>
    <row r="67" spans="2:7">
      <c r="B67" s="4" t="str">
        <f t="shared" si="9"/>
        <v>Position 10</v>
      </c>
      <c r="C67" s="14">
        <f t="shared" si="9"/>
        <v>0</v>
      </c>
      <c r="D67" s="14">
        <f t="shared" ref="D67:G67" si="18">C67*(1+$C$53)</f>
        <v>0</v>
      </c>
      <c r="E67" s="14">
        <f t="shared" si="18"/>
        <v>0</v>
      </c>
      <c r="F67" s="14">
        <f t="shared" si="18"/>
        <v>0</v>
      </c>
      <c r="G67" s="14">
        <f t="shared" si="18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O24" sqref="O24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7"/>
      <c r="J4" s="97" t="s">
        <v>9</v>
      </c>
      <c r="K4" s="98">
        <v>1</v>
      </c>
      <c r="L4" s="98">
        <v>2</v>
      </c>
      <c r="M4" s="102">
        <v>3</v>
      </c>
    </row>
    <row r="5" spans="5:13">
      <c r="E5" s="108" t="s">
        <v>55</v>
      </c>
      <c r="F5" s="109">
        <v>0</v>
      </c>
      <c r="G5" s="109">
        <f>Inputs!C46</f>
        <v>0.1</v>
      </c>
      <c r="H5" s="109">
        <f>Inputs!C47</f>
        <v>0.1</v>
      </c>
      <c r="I5" s="126"/>
      <c r="J5" s="108"/>
      <c r="K5" s="109"/>
      <c r="L5" s="109"/>
      <c r="M5" s="109"/>
    </row>
    <row r="6" spans="5:13">
      <c r="E6" s="94" t="str">
        <f>Inputs!B5</f>
        <v>Barbering Services</v>
      </c>
      <c r="F6" s="94">
        <f>SUM(Inputs!C32:N32)</f>
        <v>361320</v>
      </c>
      <c r="G6" s="94">
        <f t="shared" ref="G6:H15" si="0">F6*(1+G$5)</f>
        <v>397452.00000000006</v>
      </c>
      <c r="H6" s="94">
        <f t="shared" si="0"/>
        <v>437197.20000000013</v>
      </c>
      <c r="I6" s="128"/>
      <c r="J6" s="94" t="str">
        <f>E6</f>
        <v>Barbering Services</v>
      </c>
      <c r="K6" s="144">
        <f>F6/$F$16</f>
        <v>0.86956521739130432</v>
      </c>
      <c r="L6" s="144">
        <f>G6/$G$16</f>
        <v>0.86956521739130443</v>
      </c>
      <c r="M6" s="144">
        <f>H6/$H$16</f>
        <v>0.86956521739130432</v>
      </c>
    </row>
    <row r="7" spans="5:13">
      <c r="E7" s="94" t="str">
        <f>Inputs!B6</f>
        <v>Product Sales</v>
      </c>
      <c r="F7" s="94">
        <f>SUM(Inputs!C33:N33)</f>
        <v>54198</v>
      </c>
      <c r="G7" s="94">
        <f t="shared" si="0"/>
        <v>59617.8</v>
      </c>
      <c r="H7" s="94">
        <f t="shared" si="0"/>
        <v>65579.58</v>
      </c>
      <c r="I7" s="128"/>
      <c r="J7" s="94" t="str">
        <f t="shared" ref="J7:J15" si="1">E7</f>
        <v>Product Sales</v>
      </c>
      <c r="K7" s="144">
        <f t="shared" ref="K7:K15" si="2">F7/$F$16</f>
        <v>0.13043478260869565</v>
      </c>
      <c r="L7" s="144">
        <f t="shared" ref="L7:L15" si="3">G7/$G$16</f>
        <v>0.13043478260869565</v>
      </c>
      <c r="M7" s="144">
        <f t="shared" ref="M7:M15" si="4">H7/$H$16</f>
        <v>0.13043478260869562</v>
      </c>
    </row>
    <row r="8" spans="5:13">
      <c r="E8" s="94" t="str">
        <f>Inputs!B7</f>
        <v>Item 3</v>
      </c>
      <c r="F8" s="94">
        <f>SUM(Inputs!C34:N34)</f>
        <v>0</v>
      </c>
      <c r="G8" s="94">
        <f t="shared" si="0"/>
        <v>0</v>
      </c>
      <c r="H8" s="94">
        <f t="shared" si="0"/>
        <v>0</v>
      </c>
      <c r="I8" s="128"/>
      <c r="J8" s="94" t="str">
        <f t="shared" si="1"/>
        <v>Item 3</v>
      </c>
      <c r="K8" s="144">
        <f t="shared" si="2"/>
        <v>0</v>
      </c>
      <c r="L8" s="144">
        <f t="shared" si="3"/>
        <v>0</v>
      </c>
      <c r="M8" s="144">
        <f t="shared" si="4"/>
        <v>0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28"/>
      <c r="J9" s="94" t="str">
        <f t="shared" si="1"/>
        <v>Item 4</v>
      </c>
      <c r="K9" s="144">
        <f t="shared" si="2"/>
        <v>0</v>
      </c>
      <c r="L9" s="144">
        <f t="shared" si="3"/>
        <v>0</v>
      </c>
      <c r="M9" s="144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28"/>
      <c r="J10" s="94" t="str">
        <f t="shared" si="1"/>
        <v>Item 5</v>
      </c>
      <c r="K10" s="144">
        <f t="shared" si="2"/>
        <v>0</v>
      </c>
      <c r="L10" s="144">
        <f t="shared" si="3"/>
        <v>0</v>
      </c>
      <c r="M10" s="144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28"/>
      <c r="J11" s="94" t="str">
        <f t="shared" si="1"/>
        <v>Item 6</v>
      </c>
      <c r="K11" s="144">
        <f t="shared" si="2"/>
        <v>0</v>
      </c>
      <c r="L11" s="144">
        <f t="shared" si="3"/>
        <v>0</v>
      </c>
      <c r="M11" s="144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28"/>
      <c r="J12" s="94" t="str">
        <f t="shared" si="1"/>
        <v>Item 7</v>
      </c>
      <c r="K12" s="144">
        <f t="shared" si="2"/>
        <v>0</v>
      </c>
      <c r="L12" s="144">
        <f t="shared" si="3"/>
        <v>0</v>
      </c>
      <c r="M12" s="144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28"/>
      <c r="J13" s="94" t="str">
        <f t="shared" si="1"/>
        <v>Item 8</v>
      </c>
      <c r="K13" s="144">
        <f t="shared" si="2"/>
        <v>0</v>
      </c>
      <c r="L13" s="144">
        <f t="shared" si="3"/>
        <v>0</v>
      </c>
      <c r="M13" s="144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28"/>
      <c r="J14" s="94" t="str">
        <f t="shared" si="1"/>
        <v>Item 9</v>
      </c>
      <c r="K14" s="144">
        <f t="shared" si="2"/>
        <v>0</v>
      </c>
      <c r="L14" s="144">
        <f t="shared" si="3"/>
        <v>0</v>
      </c>
      <c r="M14" s="144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28"/>
      <c r="J15" s="94" t="str">
        <f t="shared" si="1"/>
        <v>Item 10</v>
      </c>
      <c r="K15" s="144">
        <f t="shared" si="2"/>
        <v>0</v>
      </c>
      <c r="L15" s="144">
        <f t="shared" si="3"/>
        <v>0</v>
      </c>
      <c r="M15" s="144">
        <f t="shared" si="4"/>
        <v>0</v>
      </c>
    </row>
    <row r="16" spans="5:13">
      <c r="E16" s="99" t="s">
        <v>8</v>
      </c>
      <c r="F16" s="99">
        <f>SUM(F6:F15)</f>
        <v>415518</v>
      </c>
      <c r="G16" s="99">
        <f>SUM(G6:G15)</f>
        <v>457069.80000000005</v>
      </c>
      <c r="H16" s="99">
        <f>SUM(H6:H15)</f>
        <v>502776.78000000014</v>
      </c>
      <c r="I16" s="132"/>
      <c r="J16" s="143"/>
      <c r="K16" s="143"/>
      <c r="L16" s="143"/>
      <c r="M16" s="143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101</v>
      </c>
      <c r="F18" s="65"/>
      <c r="G18" s="65"/>
      <c r="H18" s="65"/>
      <c r="I18" s="63"/>
      <c r="J18" s="142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7"/>
      <c r="J19" s="63"/>
      <c r="K19" s="127"/>
      <c r="L19" s="127"/>
      <c r="M19" s="127"/>
    </row>
    <row r="20" spans="5:13">
      <c r="E20" s="108" t="s">
        <v>55</v>
      </c>
      <c r="F20" s="109">
        <v>0</v>
      </c>
      <c r="G20" s="109">
        <f>G5</f>
        <v>0.1</v>
      </c>
      <c r="H20" s="109">
        <f>H5</f>
        <v>0.1</v>
      </c>
      <c r="I20" s="126"/>
      <c r="K20" s="126"/>
      <c r="L20" s="126"/>
      <c r="M20" s="126"/>
    </row>
    <row r="21" spans="5:13">
      <c r="E21" s="94" t="str">
        <f>E6</f>
        <v>Barbering Services</v>
      </c>
      <c r="F21" s="94">
        <f>SUM(Inputs!C51:N51)</f>
        <v>18066</v>
      </c>
      <c r="G21" s="94">
        <f t="shared" ref="G21:H30" si="5">F21*(1+G$20)</f>
        <v>19872.600000000002</v>
      </c>
      <c r="H21" s="94">
        <f t="shared" si="5"/>
        <v>21859.860000000004</v>
      </c>
      <c r="I21" s="128"/>
      <c r="J21" s="128"/>
      <c r="K21" s="128"/>
      <c r="L21" s="128"/>
      <c r="M21" s="128"/>
    </row>
    <row r="22" spans="5:13">
      <c r="E22" s="94" t="str">
        <f t="shared" ref="E22:E30" si="6">E7</f>
        <v>Product Sales</v>
      </c>
      <c r="F22" s="94">
        <f>SUM(Inputs!C52:N52)</f>
        <v>27099</v>
      </c>
      <c r="G22" s="94">
        <f t="shared" si="5"/>
        <v>29808.9</v>
      </c>
      <c r="H22" s="94">
        <f t="shared" si="5"/>
        <v>32789.79</v>
      </c>
      <c r="I22" s="128"/>
      <c r="J22" s="128"/>
      <c r="K22" s="128"/>
      <c r="L22" s="128"/>
      <c r="M22" s="128"/>
    </row>
    <row r="23" spans="5:13">
      <c r="E23" s="94" t="str">
        <f t="shared" si="6"/>
        <v>Item 3</v>
      </c>
      <c r="F23" s="94">
        <f>SUM(Inputs!C53:N53)</f>
        <v>0</v>
      </c>
      <c r="G23" s="94">
        <f t="shared" si="5"/>
        <v>0</v>
      </c>
      <c r="H23" s="94">
        <f t="shared" si="5"/>
        <v>0</v>
      </c>
      <c r="I23" s="128"/>
      <c r="J23" s="128"/>
      <c r="K23" s="128"/>
      <c r="L23" s="128"/>
      <c r="M23" s="128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28"/>
      <c r="J24" s="128"/>
      <c r="K24" s="128"/>
      <c r="L24" s="128"/>
      <c r="M24" s="128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28"/>
      <c r="J25" s="128"/>
      <c r="K25" s="128"/>
      <c r="L25" s="128"/>
      <c r="M25" s="128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28"/>
      <c r="J26" s="128"/>
      <c r="K26" s="128"/>
      <c r="L26" s="128"/>
      <c r="M26" s="128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28"/>
      <c r="J27" s="128"/>
      <c r="K27" s="128"/>
      <c r="L27" s="128"/>
      <c r="M27" s="128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28"/>
      <c r="J28" s="128"/>
      <c r="K28" s="128"/>
      <c r="L28" s="128"/>
      <c r="M28" s="128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28"/>
      <c r="J29" s="128"/>
      <c r="K29" s="128"/>
      <c r="L29" s="128"/>
      <c r="M29" s="128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28"/>
      <c r="J30" s="128"/>
      <c r="K30" s="128"/>
      <c r="L30" s="128"/>
      <c r="M30" s="128"/>
    </row>
    <row r="31" spans="5:13">
      <c r="E31" s="100" t="s">
        <v>8</v>
      </c>
      <c r="F31" s="100">
        <f>SUM(F21:F30)</f>
        <v>45165</v>
      </c>
      <c r="G31" s="100">
        <f>SUM(G21:G30)</f>
        <v>49681.5</v>
      </c>
      <c r="H31" s="100">
        <f>SUM(H21:H30)</f>
        <v>54649.650000000009</v>
      </c>
      <c r="I31" s="128"/>
      <c r="J31" s="128"/>
      <c r="K31" s="128"/>
      <c r="L31" s="128"/>
      <c r="M31" s="128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E51"/>
  <sheetViews>
    <sheetView showGridLines="0" topLeftCell="C1" workbookViewId="0">
      <selection activeCell="E6" sqref="E6:E15"/>
    </sheetView>
  </sheetViews>
  <sheetFormatPr defaultRowHeight="15"/>
  <cols>
    <col min="4" max="4" width="34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140</v>
      </c>
      <c r="E6" s="6">
        <v>15000</v>
      </c>
    </row>
    <row r="7" spans="4:5">
      <c r="D7" s="21" t="s">
        <v>141</v>
      </c>
      <c r="E7" s="6">
        <v>30000</v>
      </c>
    </row>
    <row r="8" spans="4:5">
      <c r="D8" s="21" t="s">
        <v>0</v>
      </c>
      <c r="E8" s="6">
        <v>36500</v>
      </c>
    </row>
    <row r="9" spans="4:5">
      <c r="D9" s="21" t="s">
        <v>124</v>
      </c>
      <c r="E9" s="6">
        <v>5000</v>
      </c>
    </row>
    <row r="10" spans="4:5">
      <c r="D10" s="21" t="s">
        <v>125</v>
      </c>
      <c r="E10" s="6">
        <v>2500</v>
      </c>
    </row>
    <row r="11" spans="4:5">
      <c r="D11" s="21" t="s">
        <v>126</v>
      </c>
      <c r="E11" s="6">
        <v>1000</v>
      </c>
    </row>
    <row r="12" spans="4:5">
      <c r="D12" s="21"/>
      <c r="E12" s="6"/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90000</v>
      </c>
    </row>
    <row r="20" spans="4:5">
      <c r="D20" s="7" t="s">
        <v>97</v>
      </c>
      <c r="E20" s="3"/>
    </row>
    <row r="21" spans="4:5">
      <c r="D21" s="4" t="s">
        <v>98</v>
      </c>
      <c r="E21" s="14">
        <v>15000</v>
      </c>
    </row>
    <row r="22" spans="4:5">
      <c r="D22" s="4" t="s">
        <v>99</v>
      </c>
      <c r="E22" s="14">
        <v>75000</v>
      </c>
    </row>
    <row r="23" spans="4:5">
      <c r="D23" s="4" t="s">
        <v>100</v>
      </c>
      <c r="E23" s="14">
        <f>SUM(E21:E22)</f>
        <v>90000</v>
      </c>
    </row>
    <row r="27" spans="4:5">
      <c r="D27" s="112"/>
    </row>
    <row r="28" spans="4:5">
      <c r="D28" s="121"/>
      <c r="E28" s="1"/>
    </row>
    <row r="29" spans="4:5">
      <c r="D29" s="121"/>
      <c r="E29" s="1"/>
    </row>
    <row r="30" spans="4:5">
      <c r="D30" s="121"/>
      <c r="E30" s="1"/>
    </row>
    <row r="31" spans="4:5">
      <c r="D31" s="121"/>
      <c r="E31" s="1"/>
    </row>
    <row r="32" spans="4:5">
      <c r="D32" s="121"/>
      <c r="E32" s="1"/>
    </row>
    <row r="33" spans="4:5">
      <c r="D33" s="121"/>
      <c r="E33" s="1"/>
    </row>
    <row r="34" spans="4:5">
      <c r="D34" s="121"/>
      <c r="E34" s="1"/>
    </row>
    <row r="35" spans="4:5">
      <c r="D35" s="121"/>
      <c r="E35" s="1"/>
    </row>
    <row r="36" spans="4:5">
      <c r="D36" s="121"/>
      <c r="E36" s="1"/>
    </row>
    <row r="37" spans="4:5">
      <c r="D37" s="121"/>
      <c r="E37" s="1"/>
    </row>
    <row r="38" spans="4:5">
      <c r="D38" s="122"/>
      <c r="E38" s="123"/>
    </row>
    <row r="40" spans="4:5">
      <c r="D40" s="112"/>
    </row>
    <row r="41" spans="4:5">
      <c r="D41" s="121"/>
      <c r="E41" s="1"/>
    </row>
    <row r="42" spans="4:5">
      <c r="D42" s="121"/>
      <c r="E42" s="1"/>
    </row>
    <row r="43" spans="4:5">
      <c r="D43" s="121"/>
      <c r="E43" s="1"/>
    </row>
    <row r="44" spans="4:5">
      <c r="D44" s="121"/>
      <c r="E44" s="1"/>
    </row>
    <row r="45" spans="4:5">
      <c r="D45" s="121"/>
      <c r="E45" s="1"/>
    </row>
    <row r="46" spans="4:5">
      <c r="D46" s="121"/>
      <c r="E46" s="1"/>
    </row>
    <row r="47" spans="4:5">
      <c r="D47" s="121"/>
      <c r="E47" s="1"/>
    </row>
    <row r="48" spans="4:5">
      <c r="D48" s="121"/>
      <c r="E48" s="1"/>
    </row>
    <row r="49" spans="4:5">
      <c r="D49" s="121"/>
      <c r="E49" s="1"/>
    </row>
    <row r="50" spans="4:5">
      <c r="D50" s="121"/>
      <c r="E50" s="1"/>
    </row>
    <row r="51" spans="4:5">
      <c r="D51" s="122"/>
      <c r="E51" s="12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workbookViewId="0">
      <selection activeCell="U10" sqref="U10"/>
    </sheetView>
  </sheetViews>
  <sheetFormatPr defaultRowHeight="15"/>
  <cols>
    <col min="4" max="4" width="27.71093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5"/>
      <c r="I5" s="13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4:21">
      <c r="D6" s="68" t="s">
        <v>51</v>
      </c>
      <c r="E6" s="69">
        <f>'Revenue Overview'!F16</f>
        <v>415518</v>
      </c>
      <c r="F6" s="69">
        <f>'Revenue Overview'!G16</f>
        <v>457069.80000000005</v>
      </c>
      <c r="G6" s="81">
        <f>'Revenue Overview'!H16</f>
        <v>502776.78000000014</v>
      </c>
      <c r="H6" s="136"/>
      <c r="I6" s="136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4:21">
      <c r="D7" s="70" t="s">
        <v>52</v>
      </c>
      <c r="E7" s="71">
        <f>'Revenue Overview'!F31</f>
        <v>45165</v>
      </c>
      <c r="F7" s="71">
        <f>'Revenue Overview'!G31</f>
        <v>49681.5</v>
      </c>
      <c r="G7" s="80">
        <f>'Revenue Overview'!H31</f>
        <v>54649.650000000009</v>
      </c>
      <c r="H7" s="137"/>
      <c r="I7" s="137"/>
      <c r="J7" s="115"/>
      <c r="K7" s="112" t="s">
        <v>51</v>
      </c>
      <c r="L7" s="114">
        <f>E6</f>
        <v>415518</v>
      </c>
      <c r="M7" s="114">
        <f>F6</f>
        <v>457069.80000000005</v>
      </c>
      <c r="N7" s="114">
        <f>G6</f>
        <v>502776.78000000014</v>
      </c>
      <c r="O7" s="114"/>
      <c r="P7" s="138"/>
      <c r="Q7" s="115"/>
      <c r="R7" s="115"/>
      <c r="S7" s="115"/>
      <c r="T7" s="115"/>
      <c r="U7" s="115"/>
    </row>
    <row r="8" spans="4:21">
      <c r="D8" s="72" t="s">
        <v>12</v>
      </c>
      <c r="E8" s="73">
        <f>1-(E7/E6)</f>
        <v>0.89130434782608692</v>
      </c>
      <c r="F8" s="73">
        <f t="shared" ref="F8:G8" si="0">1-(F7/F6)</f>
        <v>0.89130434782608692</v>
      </c>
      <c r="G8" s="134">
        <f t="shared" si="0"/>
        <v>0.89130434782608692</v>
      </c>
      <c r="H8" s="139"/>
      <c r="I8" s="139"/>
      <c r="J8" s="115"/>
      <c r="K8" s="112" t="s">
        <v>76</v>
      </c>
      <c r="L8" s="114">
        <f>E6</f>
        <v>415518</v>
      </c>
      <c r="M8" s="114">
        <f>F6</f>
        <v>457069.80000000005</v>
      </c>
      <c r="N8" s="114">
        <f>G6</f>
        <v>502776.78000000014</v>
      </c>
      <c r="O8" s="114"/>
      <c r="P8" s="138"/>
      <c r="Q8" s="115"/>
      <c r="R8" s="115"/>
      <c r="S8" s="115"/>
      <c r="T8" s="115"/>
      <c r="U8" s="115"/>
    </row>
    <row r="9" spans="4:21">
      <c r="D9" s="74"/>
      <c r="E9" s="74"/>
      <c r="F9" s="74"/>
      <c r="G9" s="74"/>
      <c r="H9" s="140"/>
      <c r="I9" s="140"/>
      <c r="J9" s="115"/>
      <c r="K9" s="112"/>
      <c r="L9" s="114"/>
      <c r="M9" s="114"/>
      <c r="N9" s="114"/>
      <c r="O9" s="114"/>
      <c r="P9" s="138"/>
      <c r="Q9" s="115"/>
      <c r="R9" s="115"/>
      <c r="S9" s="115"/>
      <c r="T9" s="115"/>
      <c r="U9" s="115"/>
    </row>
    <row r="10" spans="4:21">
      <c r="D10" s="75" t="s">
        <v>10</v>
      </c>
      <c r="E10" s="76">
        <f>E6-E7</f>
        <v>370353</v>
      </c>
      <c r="F10" s="76">
        <f t="shared" ref="F10:G10" si="1">F6-F7</f>
        <v>407388.30000000005</v>
      </c>
      <c r="G10" s="84">
        <f t="shared" si="1"/>
        <v>448127.13000000012</v>
      </c>
      <c r="H10" s="136"/>
      <c r="I10" s="136"/>
      <c r="J10" s="115"/>
      <c r="K10" s="112" t="s">
        <v>47</v>
      </c>
      <c r="L10" s="114">
        <f>E23</f>
        <v>137494.36739999999</v>
      </c>
      <c r="M10" s="114">
        <f>F23</f>
        <v>166851.25414000006</v>
      </c>
      <c r="N10" s="114">
        <f>G23</f>
        <v>199623.85305400012</v>
      </c>
      <c r="O10" s="114"/>
      <c r="P10" s="138"/>
      <c r="Q10" s="115"/>
      <c r="R10" s="115"/>
      <c r="S10" s="115"/>
      <c r="T10" s="115"/>
      <c r="U10" s="115"/>
    </row>
    <row r="11" spans="4:21">
      <c r="D11" s="74"/>
      <c r="E11" s="74"/>
      <c r="F11" s="74"/>
      <c r="G11" s="74"/>
      <c r="H11" s="140"/>
      <c r="I11" s="140"/>
      <c r="J11" s="115"/>
      <c r="K11" s="112" t="s">
        <v>77</v>
      </c>
      <c r="L11" s="114">
        <f>L10</f>
        <v>137494.36739999999</v>
      </c>
      <c r="M11" s="114">
        <f t="shared" ref="M11:N11" si="2">M10</f>
        <v>166851.25414000006</v>
      </c>
      <c r="N11" s="114">
        <f t="shared" si="2"/>
        <v>199623.85305400012</v>
      </c>
      <c r="O11" s="114"/>
      <c r="P11" s="138"/>
      <c r="Q11" s="115"/>
      <c r="R11" s="115"/>
      <c r="S11" s="115"/>
      <c r="T11" s="115"/>
      <c r="U11" s="115"/>
    </row>
    <row r="12" spans="4:21">
      <c r="D12" s="74" t="s">
        <v>13</v>
      </c>
      <c r="E12" s="74"/>
      <c r="F12" s="74"/>
      <c r="G12" s="74"/>
      <c r="H12" s="140"/>
      <c r="I12" s="140"/>
      <c r="J12" s="115"/>
      <c r="K12" s="112"/>
      <c r="L12" s="112"/>
      <c r="M12" s="112"/>
      <c r="N12" s="112"/>
      <c r="O12" s="112"/>
      <c r="P12" s="115"/>
      <c r="Q12" s="115"/>
      <c r="R12" s="115"/>
      <c r="S12" s="115"/>
      <c r="T12" s="115"/>
      <c r="U12" s="115"/>
    </row>
    <row r="13" spans="4:21">
      <c r="D13" s="77" t="s">
        <v>53</v>
      </c>
      <c r="E13" s="78">
        <f>'Personnel - Editable'!H16</f>
        <v>190000</v>
      </c>
      <c r="F13" s="78">
        <f>'Personnel - Editable'!I16</f>
        <v>195700</v>
      </c>
      <c r="G13" s="78">
        <f>'Personnel - Editable'!J16</f>
        <v>201571</v>
      </c>
      <c r="H13" s="137"/>
      <c r="I13" s="137"/>
      <c r="J13" s="115"/>
      <c r="K13" s="112" t="s">
        <v>75</v>
      </c>
      <c r="L13" s="114">
        <f>E21</f>
        <v>232858.63260000001</v>
      </c>
      <c r="M13" s="114">
        <f>F21</f>
        <v>240537.04585999998</v>
      </c>
      <c r="N13" s="114">
        <f>G21</f>
        <v>248503.276946</v>
      </c>
      <c r="O13" s="114"/>
      <c r="P13" s="138"/>
      <c r="Q13" s="115"/>
      <c r="R13" s="115"/>
      <c r="S13" s="115"/>
      <c r="T13" s="115"/>
      <c r="U13" s="115"/>
    </row>
    <row r="14" spans="4:21">
      <c r="D14" s="79" t="str">
        <f>Inputs!B18</f>
        <v>Facility Costs</v>
      </c>
      <c r="E14" s="80">
        <f>Inputs!C18</f>
        <v>10000</v>
      </c>
      <c r="F14" s="80">
        <f>Inputs!D18</f>
        <v>10300</v>
      </c>
      <c r="G14" s="80">
        <f>Inputs!E18</f>
        <v>10609</v>
      </c>
      <c r="H14" s="137"/>
      <c r="I14" s="137"/>
      <c r="J14" s="115"/>
      <c r="K14" s="112" t="s">
        <v>78</v>
      </c>
      <c r="L14" s="114">
        <f>E21</f>
        <v>232858.63260000001</v>
      </c>
      <c r="M14" s="114">
        <f>F21</f>
        <v>240537.04585999998</v>
      </c>
      <c r="N14" s="114">
        <f>G21</f>
        <v>248503.276946</v>
      </c>
      <c r="O14" s="114"/>
      <c r="P14" s="138"/>
      <c r="Q14" s="115"/>
      <c r="R14" s="115"/>
      <c r="S14" s="115"/>
      <c r="T14" s="115"/>
      <c r="U14" s="115"/>
    </row>
    <row r="15" spans="4:21">
      <c r="D15" s="106" t="str">
        <f>Inputs!B19</f>
        <v>General and Administrative</v>
      </c>
      <c r="E15" s="78">
        <f>Inputs!C19</f>
        <v>6523.632599999999</v>
      </c>
      <c r="F15" s="78">
        <f>Inputs!D19</f>
        <v>7175.99586</v>
      </c>
      <c r="G15" s="78">
        <f>Inputs!E19</f>
        <v>7893.5954460000012</v>
      </c>
      <c r="H15" s="137"/>
      <c r="I15" s="137"/>
      <c r="J15" s="115"/>
      <c r="K15" s="112"/>
      <c r="L15" s="112"/>
      <c r="M15" s="112"/>
      <c r="N15" s="112"/>
      <c r="O15" s="112"/>
      <c r="P15" s="115"/>
      <c r="Q15" s="115"/>
      <c r="R15" s="115"/>
      <c r="S15" s="115"/>
      <c r="T15" s="115"/>
      <c r="U15" s="115"/>
    </row>
    <row r="16" spans="4:21">
      <c r="D16" s="79" t="str">
        <f>Inputs!B20</f>
        <v>Equipment Maintenance</v>
      </c>
      <c r="E16" s="80">
        <f>Inputs!C20</f>
        <v>2500</v>
      </c>
      <c r="F16" s="80">
        <f>Inputs!D20</f>
        <v>2625</v>
      </c>
      <c r="G16" s="80">
        <f>Inputs!E20</f>
        <v>2756.25</v>
      </c>
      <c r="H16" s="137"/>
      <c r="I16" s="137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4:21">
      <c r="D17" s="106" t="str">
        <f>Inputs!B21</f>
        <v>Insurance Costs</v>
      </c>
      <c r="E17" s="78">
        <f>Inputs!C21</f>
        <v>1500</v>
      </c>
      <c r="F17" s="78">
        <f>Inputs!D21</f>
        <v>1575</v>
      </c>
      <c r="G17" s="78">
        <f>Inputs!E21</f>
        <v>1653.75</v>
      </c>
      <c r="H17" s="137"/>
      <c r="I17" s="137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4:21">
      <c r="D18" s="79" t="str">
        <f>Inputs!B22</f>
        <v>Marketing</v>
      </c>
      <c r="E18" s="80">
        <f>Inputs!C22</f>
        <v>4800</v>
      </c>
      <c r="F18" s="80">
        <f>Inputs!D22</f>
        <v>5040</v>
      </c>
      <c r="G18" s="80">
        <f>Inputs!E22</f>
        <v>5292</v>
      </c>
      <c r="H18" s="137"/>
      <c r="I18" s="137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4:21">
      <c r="D19" s="106" t="str">
        <f>Inputs!B23</f>
        <v>Professional Fees and Licensure</v>
      </c>
      <c r="E19" s="78">
        <f>Inputs!C23</f>
        <v>3000</v>
      </c>
      <c r="F19" s="78">
        <f>Inputs!D23</f>
        <v>3150</v>
      </c>
      <c r="G19" s="78">
        <f>Inputs!E23</f>
        <v>3307.5</v>
      </c>
      <c r="H19" s="137"/>
      <c r="I19" s="137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4:21">
      <c r="D20" s="79" t="s">
        <v>14</v>
      </c>
      <c r="E20" s="80">
        <f>E13*'Tax Assumptions '!F9</f>
        <v>14535</v>
      </c>
      <c r="F20" s="80">
        <f>F13*'Tax Assumptions '!G9</f>
        <v>14971.05</v>
      </c>
      <c r="G20" s="80">
        <f>G13*'Tax Assumptions '!H9</f>
        <v>15420.181500000001</v>
      </c>
      <c r="H20" s="137"/>
      <c r="I20" s="137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</row>
    <row r="21" spans="4:21">
      <c r="D21" s="68" t="s">
        <v>75</v>
      </c>
      <c r="E21" s="81">
        <f>SUM(E13:E20)</f>
        <v>232858.63260000001</v>
      </c>
      <c r="F21" s="81">
        <f t="shared" ref="F21:G21" si="3">SUM(F13:F20)</f>
        <v>240537.04585999998</v>
      </c>
      <c r="G21" s="81">
        <f t="shared" si="3"/>
        <v>248503.276946</v>
      </c>
      <c r="H21" s="136"/>
      <c r="I21" s="136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4:21">
      <c r="D22" s="74"/>
      <c r="E22" s="74"/>
      <c r="F22" s="74"/>
      <c r="G22" s="74"/>
      <c r="H22" s="140"/>
      <c r="I22" s="140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4:21">
      <c r="D23" s="82" t="s">
        <v>47</v>
      </c>
      <c r="E23" s="83">
        <f>E10-E21</f>
        <v>137494.36739999999</v>
      </c>
      <c r="F23" s="83">
        <f t="shared" ref="F23:G23" si="4">F10-F21</f>
        <v>166851.25414000006</v>
      </c>
      <c r="G23" s="83">
        <f t="shared" si="4"/>
        <v>199623.85305400012</v>
      </c>
      <c r="H23" s="136"/>
      <c r="I23" s="136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4:21">
      <c r="D24" s="72" t="s">
        <v>15</v>
      </c>
      <c r="E24" s="78">
        <f>(E23-E26-E27)*'Tax Assumptions '!F7</f>
        <v>31129.249661612906</v>
      </c>
      <c r="F24" s="78">
        <f>(F23-F26-F27)*'Tax Assumptions '!G7</f>
        <v>38624.0042368578</v>
      </c>
      <c r="G24" s="78">
        <f>(G23-G26-G27)*'Tax Assumptions '!H7</f>
        <v>46983.930340814288</v>
      </c>
      <c r="H24" s="137"/>
      <c r="I24" s="137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</row>
    <row r="25" spans="4:21">
      <c r="D25" s="70" t="s">
        <v>102</v>
      </c>
      <c r="E25" s="80">
        <f>(E23-E26-E27)*'Tax Assumptions '!F8</f>
        <v>6225.8499323225815</v>
      </c>
      <c r="F25" s="80">
        <f>(F23-F26-F27)*'Tax Assumptions '!G8</f>
        <v>7724.8008473715599</v>
      </c>
      <c r="G25" s="80">
        <f>(G23-G26-G27)*'Tax Assumptions '!H8</f>
        <v>9396.7860681628572</v>
      </c>
      <c r="H25" s="137"/>
      <c r="I25" s="137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</row>
    <row r="26" spans="4:21">
      <c r="D26" s="72" t="s">
        <v>16</v>
      </c>
      <c r="E26" s="78">
        <f>SUM('Loan Amortization Table'!D14:D25)</f>
        <v>4977.3687535483477</v>
      </c>
      <c r="F26" s="78">
        <f>SUM('Loan Amortization Table'!D26:D37)</f>
        <v>4355.237192568874</v>
      </c>
      <c r="G26" s="78">
        <f>SUM('Loan Amortization Table'!D38:D49)</f>
        <v>3688.1316907429782</v>
      </c>
      <c r="H26" s="128"/>
      <c r="I26" s="128"/>
    </row>
    <row r="27" spans="4:21">
      <c r="D27" s="70" t="s">
        <v>54</v>
      </c>
      <c r="E27" s="80">
        <v>8000</v>
      </c>
      <c r="F27" s="80">
        <v>8000</v>
      </c>
      <c r="G27" s="80">
        <v>8000</v>
      </c>
      <c r="H27" s="128"/>
      <c r="I27" s="128"/>
    </row>
    <row r="28" spans="4:21">
      <c r="D28" s="82" t="s">
        <v>17</v>
      </c>
      <c r="E28" s="83">
        <f>E23-SUM(E24:E27)</f>
        <v>87161.89905251615</v>
      </c>
      <c r="F28" s="83">
        <f t="shared" ref="F28:G28" si="5">F23-SUM(F24:F27)</f>
        <v>108147.21186320184</v>
      </c>
      <c r="G28" s="83">
        <f t="shared" si="5"/>
        <v>131555.00495427998</v>
      </c>
      <c r="H28" s="132"/>
      <c r="I28" s="132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27"/>
      <c r="I31" s="127"/>
      <c r="K31" s="1"/>
      <c r="L31" s="1"/>
      <c r="M31" s="1"/>
    </row>
    <row r="32" spans="4:21">
      <c r="D32" s="68" t="s">
        <v>51</v>
      </c>
      <c r="E32" s="69">
        <f>E6</f>
        <v>415518</v>
      </c>
      <c r="F32" s="69">
        <f t="shared" ref="F32:G32" si="6">F6</f>
        <v>457069.80000000005</v>
      </c>
      <c r="G32" s="81">
        <f t="shared" si="6"/>
        <v>502776.78000000014</v>
      </c>
      <c r="H32" s="132"/>
      <c r="I32" s="132"/>
    </row>
    <row r="33" spans="4:13">
      <c r="D33" s="70" t="s">
        <v>52</v>
      </c>
      <c r="E33" s="71">
        <f>E7</f>
        <v>45165</v>
      </c>
      <c r="F33" s="71">
        <f t="shared" ref="F33:G33" si="7">F7</f>
        <v>49681.5</v>
      </c>
      <c r="G33" s="80">
        <f t="shared" si="7"/>
        <v>54649.650000000009</v>
      </c>
      <c r="H33" s="128"/>
      <c r="I33" s="128"/>
    </row>
    <row r="34" spans="4:13">
      <c r="D34" s="68" t="s">
        <v>10</v>
      </c>
      <c r="E34" s="69">
        <f>E10</f>
        <v>370353</v>
      </c>
      <c r="F34" s="69">
        <f t="shared" ref="F34:G34" si="8">F10</f>
        <v>407388.30000000005</v>
      </c>
      <c r="G34" s="81">
        <f t="shared" si="8"/>
        <v>448127.13000000012</v>
      </c>
      <c r="H34" s="132"/>
      <c r="I34" s="132"/>
      <c r="K34" s="1"/>
      <c r="L34" s="1"/>
      <c r="M34" s="1"/>
    </row>
    <row r="35" spans="4:13">
      <c r="D35" s="75" t="s">
        <v>13</v>
      </c>
      <c r="E35" s="84">
        <f>E21</f>
        <v>232858.63260000001</v>
      </c>
      <c r="F35" s="84">
        <f t="shared" ref="F35:G35" si="9">F21</f>
        <v>240537.04585999998</v>
      </c>
      <c r="G35" s="84">
        <f t="shared" si="9"/>
        <v>248503.276946</v>
      </c>
      <c r="H35" s="132"/>
      <c r="I35" s="132"/>
    </row>
    <row r="36" spans="4:13">
      <c r="D36" s="82" t="s">
        <v>47</v>
      </c>
      <c r="E36" s="83">
        <f>E23</f>
        <v>137494.36739999999</v>
      </c>
      <c r="F36" s="83">
        <f t="shared" ref="F36:G36" si="10">F23</f>
        <v>166851.25414000006</v>
      </c>
      <c r="G36" s="83">
        <f t="shared" si="10"/>
        <v>199623.85305400012</v>
      </c>
      <c r="H36" s="132"/>
      <c r="I36" s="132"/>
    </row>
    <row r="38" spans="4:13">
      <c r="D38" s="115"/>
      <c r="E38" s="115"/>
      <c r="F38" s="115"/>
      <c r="G38" s="115"/>
    </row>
    <row r="39" spans="4:13">
      <c r="D39" s="115"/>
      <c r="E39" s="115"/>
      <c r="F39" s="115"/>
      <c r="G39" s="115"/>
    </row>
    <row r="40" spans="4:13">
      <c r="D40" s="115"/>
      <c r="E40" s="115"/>
      <c r="F40" s="115"/>
      <c r="G40" s="115"/>
    </row>
    <row r="41" spans="4:13">
      <c r="D41" s="115"/>
      <c r="E41" s="115"/>
      <c r="F41" s="115"/>
      <c r="G41" s="115"/>
    </row>
    <row r="42" spans="4:13">
      <c r="D42" s="115"/>
      <c r="E42" s="115"/>
      <c r="F42" s="115"/>
      <c r="G42" s="115"/>
    </row>
    <row r="43" spans="4:13">
      <c r="D43" s="115"/>
      <c r="E43" s="115"/>
      <c r="F43" s="115"/>
      <c r="G43" s="115"/>
    </row>
    <row r="44" spans="4:13">
      <c r="D44" s="115"/>
      <c r="E44" s="115"/>
      <c r="F44" s="115"/>
      <c r="G44" s="115"/>
    </row>
    <row r="45" spans="4:13">
      <c r="D45" s="115"/>
      <c r="E45" s="115"/>
      <c r="F45" s="115"/>
      <c r="G45" s="115"/>
    </row>
    <row r="46" spans="4:13">
      <c r="D46" s="115"/>
      <c r="E46" s="115"/>
      <c r="F46" s="115"/>
      <c r="G46" s="115"/>
    </row>
  </sheetData>
  <sheetProtection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workbookViewId="0">
      <selection activeCell="W10" sqref="W10"/>
    </sheetView>
  </sheetViews>
  <sheetFormatPr defaultRowHeight="15"/>
  <cols>
    <col min="4" max="4" width="25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27"/>
      <c r="I5" s="127"/>
    </row>
    <row r="6" spans="4:9">
      <c r="D6" s="68" t="s">
        <v>67</v>
      </c>
      <c r="E6" s="81">
        <f>'Profit and Loss Statement'!E28+'Profit and Loss Statement'!E27</f>
        <v>95161.89905251615</v>
      </c>
      <c r="F6" s="81">
        <f>'Profit and Loss Statement'!F28+'Profit and Loss Statement'!F27</f>
        <v>116147.21186320184</v>
      </c>
      <c r="G6" s="81">
        <f>'Profit and Loss Statement'!G28+'Profit and Loss Statement'!G27</f>
        <v>139555.00495427998</v>
      </c>
      <c r="H6" s="132"/>
      <c r="I6" s="132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15000</v>
      </c>
      <c r="F9" s="87">
        <v>0</v>
      </c>
      <c r="G9" s="87">
        <v>0</v>
      </c>
      <c r="H9" s="131"/>
      <c r="I9" s="131"/>
    </row>
    <row r="10" spans="4:9">
      <c r="D10" s="70" t="s">
        <v>21</v>
      </c>
      <c r="E10" s="88">
        <f>'Use of Funds'!E22</f>
        <v>75000</v>
      </c>
      <c r="F10" s="88">
        <v>0</v>
      </c>
      <c r="G10" s="88">
        <v>0</v>
      </c>
      <c r="H10" s="131"/>
      <c r="I10" s="131"/>
    </row>
    <row r="11" spans="4:9">
      <c r="D11" s="72" t="s">
        <v>22</v>
      </c>
      <c r="E11" s="78">
        <v>2507</v>
      </c>
      <c r="F11" s="78">
        <f>E11*1.02</f>
        <v>2557.14</v>
      </c>
      <c r="G11" s="78">
        <f>F11*1.02</f>
        <v>2608.2828</v>
      </c>
      <c r="H11" s="128"/>
      <c r="I11" s="128"/>
    </row>
    <row r="12" spans="4:9">
      <c r="D12" s="75" t="s">
        <v>23</v>
      </c>
      <c r="E12" s="89">
        <f>SUM(E9:E11)</f>
        <v>92507</v>
      </c>
      <c r="F12" s="89">
        <f t="shared" ref="F12:G12" si="0">SUM(F9:F11)</f>
        <v>2557.14</v>
      </c>
      <c r="G12" s="89">
        <f t="shared" si="0"/>
        <v>2608.2828</v>
      </c>
      <c r="H12" s="133"/>
      <c r="I12" s="133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187668.89905251615</v>
      </c>
      <c r="F15" s="90">
        <f t="shared" ref="F15:G15" si="1">F12+F6</f>
        <v>118704.35186320184</v>
      </c>
      <c r="G15" s="90">
        <f t="shared" si="1"/>
        <v>142163.28775427997</v>
      </c>
      <c r="H15" s="133"/>
      <c r="I15" s="133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8606.0432304221049</v>
      </c>
      <c r="F18" s="80">
        <f>SUM('Loan Amortization Table'!C26:C37)</f>
        <v>9228.1747914015777</v>
      </c>
      <c r="G18" s="80">
        <f>SUM('Loan Amortization Table'!C38:C49)</f>
        <v>9895.2802932274753</v>
      </c>
      <c r="H18" s="128"/>
      <c r="I18" s="128"/>
    </row>
    <row r="19" spans="4:9">
      <c r="D19" s="72" t="s">
        <v>25</v>
      </c>
      <c r="E19" s="78">
        <f>E11*0.7</f>
        <v>1754.8999999999999</v>
      </c>
      <c r="F19" s="78">
        <f t="shared" ref="F19:G19" si="2">F11*0.7</f>
        <v>1789.9979999999998</v>
      </c>
      <c r="G19" s="78">
        <f t="shared" si="2"/>
        <v>1825.7979599999999</v>
      </c>
      <c r="H19" s="128"/>
      <c r="I19" s="128"/>
    </row>
    <row r="20" spans="4:9">
      <c r="D20" s="70" t="s">
        <v>33</v>
      </c>
      <c r="E20" s="80">
        <f>'Use of Funds'!E6+'Use of Funds'!E7</f>
        <v>45000</v>
      </c>
      <c r="F20" s="80">
        <v>0</v>
      </c>
      <c r="G20" s="80">
        <v>0</v>
      </c>
      <c r="H20" s="128"/>
      <c r="I20" s="128"/>
    </row>
    <row r="21" spans="4:9">
      <c r="D21" s="72" t="s">
        <v>32</v>
      </c>
      <c r="E21" s="78">
        <f>E6*0.7</f>
        <v>66613.329336761308</v>
      </c>
      <c r="F21" s="78">
        <f t="shared" ref="F21:G21" si="3">F6*0.7</f>
        <v>81303.048304241282</v>
      </c>
      <c r="G21" s="78">
        <f t="shared" si="3"/>
        <v>97688.503467995979</v>
      </c>
      <c r="H21" s="128"/>
      <c r="I21" s="128"/>
    </row>
    <row r="22" spans="4:9">
      <c r="D22" s="75" t="s">
        <v>26</v>
      </c>
      <c r="E22" s="84">
        <f>SUM(E18:E21)</f>
        <v>121974.27256718342</v>
      </c>
      <c r="F22" s="84">
        <f t="shared" ref="F22:G22" si="4">SUM(F18:F21)</f>
        <v>92321.221095642861</v>
      </c>
      <c r="G22" s="84">
        <f t="shared" si="4"/>
        <v>109409.58172122345</v>
      </c>
      <c r="H22" s="132"/>
      <c r="I22" s="132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65694.62648533273</v>
      </c>
      <c r="F24" s="91">
        <f t="shared" ref="F24:G24" si="5">F15-F22</f>
        <v>26383.130767558978</v>
      </c>
      <c r="G24" s="91">
        <f t="shared" si="5"/>
        <v>32753.706033056515</v>
      </c>
      <c r="H24" s="133"/>
      <c r="I24" s="133"/>
    </row>
    <row r="25" spans="4:9">
      <c r="D25" s="82" t="s">
        <v>6</v>
      </c>
      <c r="E25" s="91">
        <f>E24</f>
        <v>65694.62648533273</v>
      </c>
      <c r="F25" s="91">
        <f>E25+F24</f>
        <v>92077.757252891708</v>
      </c>
      <c r="G25" s="91">
        <f>F25+G24</f>
        <v>124831.46328594822</v>
      </c>
      <c r="H25" s="133"/>
      <c r="I25" s="133"/>
    </row>
    <row r="28" spans="4:9">
      <c r="D28" s="112" t="s">
        <v>79</v>
      </c>
      <c r="E28" s="114">
        <f>E6</f>
        <v>95161.89905251615</v>
      </c>
      <c r="F28" s="114">
        <f t="shared" ref="F28:G28" si="6">F6</f>
        <v>116147.21186320184</v>
      </c>
      <c r="G28" s="114">
        <f t="shared" si="6"/>
        <v>139555.00495427998</v>
      </c>
      <c r="H28" s="1"/>
      <c r="I28" s="1"/>
    </row>
    <row r="29" spans="4:9">
      <c r="D29" s="112" t="s">
        <v>80</v>
      </c>
      <c r="E29" s="114">
        <f>E18</f>
        <v>8606.0432304221049</v>
      </c>
      <c r="F29" s="114">
        <f t="shared" ref="F29:G29" si="7">F18</f>
        <v>9228.1747914015777</v>
      </c>
      <c r="G29" s="114">
        <f t="shared" si="7"/>
        <v>9895.2802932274753</v>
      </c>
      <c r="H29" s="1"/>
      <c r="I29" s="1"/>
    </row>
    <row r="30" spans="4:9">
      <c r="D30" s="112" t="s">
        <v>81</v>
      </c>
      <c r="E30" s="114">
        <f>E21</f>
        <v>66613.329336761308</v>
      </c>
      <c r="F30" s="114">
        <f t="shared" ref="F30:G30" si="8">F21</f>
        <v>81303.048304241282</v>
      </c>
      <c r="G30" s="114">
        <f t="shared" si="8"/>
        <v>97688.503467995979</v>
      </c>
      <c r="H30" s="1"/>
      <c r="I30" s="1"/>
    </row>
  </sheetData>
  <sheetProtection selectLockedCell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workbookViewId="0">
      <selection activeCell="V12" sqref="V12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7"/>
      <c r="I5" s="127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65694.62648533273</v>
      </c>
      <c r="F7" s="78">
        <f>'Cash Flow Analysis'!F25</f>
        <v>92077.757252891708</v>
      </c>
      <c r="G7" s="78">
        <f>'Cash Flow Analysis'!G25</f>
        <v>124831.46328594822</v>
      </c>
      <c r="H7" s="128"/>
      <c r="I7" s="128"/>
    </row>
    <row r="8" spans="4:9">
      <c r="D8" s="66" t="s">
        <v>121</v>
      </c>
      <c r="E8" s="94">
        <f>'Cash Flow Analysis'!E20</f>
        <v>45000</v>
      </c>
      <c r="F8" s="94">
        <f>E8+'Cash Flow Analysis'!F20</f>
        <v>45000</v>
      </c>
      <c r="G8" s="94">
        <f>F8+'Cash Flow Analysis'!G20</f>
        <v>45000</v>
      </c>
      <c r="H8" s="128"/>
      <c r="I8" s="128"/>
    </row>
    <row r="9" spans="4:9">
      <c r="D9" s="72" t="s">
        <v>48</v>
      </c>
      <c r="E9" s="87">
        <f>-'Profit and Loss Statement'!E27</f>
        <v>-8000</v>
      </c>
      <c r="F9" s="87">
        <f>E9-'Profit and Loss Statement'!F27</f>
        <v>-16000</v>
      </c>
      <c r="G9" s="87">
        <f>F9-'Profit and Loss Statement'!G27</f>
        <v>-24000</v>
      </c>
      <c r="H9" s="131"/>
      <c r="I9" s="131"/>
    </row>
    <row r="10" spans="4:9">
      <c r="D10" s="95" t="s">
        <v>7</v>
      </c>
      <c r="E10" s="96">
        <f>SUM(E7:E9)</f>
        <v>102694.62648533273</v>
      </c>
      <c r="F10" s="96">
        <f t="shared" ref="F10:G10" si="0">SUM(F7:F9)</f>
        <v>121077.75725289172</v>
      </c>
      <c r="G10" s="96">
        <f t="shared" si="0"/>
        <v>145831.46328594821</v>
      </c>
      <c r="H10" s="132"/>
      <c r="I10" s="132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752.10000000000014</v>
      </c>
      <c r="F13" s="78">
        <f>E13+('Cash Flow Analysis'!F11-'Cash Flow Analysis'!F19)</f>
        <v>1519.2420000000002</v>
      </c>
      <c r="G13" s="78">
        <f>F13+('Cash Flow Analysis'!G11-'Cash Flow Analysis'!G19)</f>
        <v>2301.7268400000003</v>
      </c>
      <c r="H13" s="128"/>
      <c r="I13" s="128"/>
    </row>
    <row r="14" spans="4:9">
      <c r="D14" s="66" t="s">
        <v>73</v>
      </c>
      <c r="E14" s="94">
        <f>'Loan Amortization Table'!E25</f>
        <v>66393.956769577882</v>
      </c>
      <c r="F14" s="94">
        <f>'Loan Amortization Table'!E37</f>
        <v>57165.781978176303</v>
      </c>
      <c r="G14" s="94">
        <f>'Loan Amortization Table'!E49</f>
        <v>47270.501684948817</v>
      </c>
      <c r="H14" s="128"/>
      <c r="I14" s="128"/>
    </row>
    <row r="15" spans="4:9">
      <c r="D15" s="68" t="s">
        <v>30</v>
      </c>
      <c r="E15" s="81">
        <f>SUM(E13:E14)</f>
        <v>67146.056769577888</v>
      </c>
      <c r="F15" s="81">
        <f t="shared" ref="F15:G15" si="1">SUM(F13:F14)</f>
        <v>58685.023978176301</v>
      </c>
      <c r="G15" s="81">
        <f t="shared" si="1"/>
        <v>49572.22852494882</v>
      </c>
      <c r="H15" s="132"/>
      <c r="I15" s="132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35548.569715754842</v>
      </c>
      <c r="F17" s="83">
        <f t="shared" ref="F17:G17" si="2">F10-F15</f>
        <v>62392.733274715421</v>
      </c>
      <c r="G17" s="83">
        <f t="shared" si="2"/>
        <v>96259.234760999389</v>
      </c>
      <c r="H17" s="132"/>
      <c r="I17" s="132"/>
    </row>
    <row r="18" spans="4:9">
      <c r="D18" s="82" t="s">
        <v>31</v>
      </c>
      <c r="E18" s="83">
        <f>E15+E17</f>
        <v>102694.62648533273</v>
      </c>
      <c r="F18" s="83">
        <f t="shared" ref="F18:G18" si="3">F15+F17</f>
        <v>121077.75725289172</v>
      </c>
      <c r="G18" s="83">
        <f t="shared" si="3"/>
        <v>145831.46328594821</v>
      </c>
      <c r="H18" s="132"/>
      <c r="I18" s="132"/>
    </row>
    <row r="21" spans="4:9">
      <c r="D21" s="112" t="s">
        <v>82</v>
      </c>
      <c r="E21" s="114">
        <f>E10-1</f>
        <v>102693.62648533273</v>
      </c>
      <c r="F21" s="114">
        <f t="shared" ref="F21:G21" si="4">F10-1</f>
        <v>121076.75725289172</v>
      </c>
      <c r="G21" s="114">
        <f t="shared" si="4"/>
        <v>145830.46328594821</v>
      </c>
      <c r="H21" s="114">
        <f t="shared" ref="H21:I21" si="5">H10-1</f>
        <v>-1</v>
      </c>
      <c r="I21" s="114">
        <f t="shared" si="5"/>
        <v>-1</v>
      </c>
    </row>
    <row r="22" spans="4:9">
      <c r="D22" s="112" t="s">
        <v>83</v>
      </c>
      <c r="E22" s="114">
        <f>E15</f>
        <v>67146.056769577888</v>
      </c>
      <c r="F22" s="114">
        <f t="shared" ref="F22:G22" si="6">F15</f>
        <v>58685.023978176301</v>
      </c>
      <c r="G22" s="114">
        <f t="shared" si="6"/>
        <v>49572.22852494882</v>
      </c>
      <c r="H22" s="114">
        <f t="shared" ref="H22:I22" si="7">H15</f>
        <v>0</v>
      </c>
      <c r="I22" s="114">
        <f t="shared" si="7"/>
        <v>0</v>
      </c>
    </row>
    <row r="23" spans="4:9">
      <c r="D23" s="112" t="s">
        <v>84</v>
      </c>
      <c r="E23" s="114">
        <f>E17</f>
        <v>35548.569715754842</v>
      </c>
      <c r="F23" s="114">
        <f t="shared" ref="F23:G23" si="8">F17</f>
        <v>62392.733274715421</v>
      </c>
      <c r="G23" s="114">
        <f t="shared" si="8"/>
        <v>96259.234760999389</v>
      </c>
      <c r="H23" s="114">
        <f t="shared" ref="H23:I23" si="9">H17</f>
        <v>0</v>
      </c>
      <c r="I23" s="114">
        <f t="shared" si="9"/>
        <v>0</v>
      </c>
    </row>
    <row r="24" spans="4:9">
      <c r="D24" s="112"/>
      <c r="E24" s="114"/>
      <c r="F24" s="114"/>
      <c r="G24" s="114"/>
      <c r="H24" s="112"/>
      <c r="I24" s="112"/>
    </row>
    <row r="25" spans="4:9">
      <c r="D25" s="112"/>
      <c r="E25" s="114"/>
      <c r="F25" s="114"/>
      <c r="G25" s="114"/>
      <c r="H25" s="112"/>
      <c r="I25" s="112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O168"/>
  <sheetViews>
    <sheetView showGridLines="0" workbookViewId="0">
      <selection activeCell="W94" sqref="W94"/>
    </sheetView>
  </sheetViews>
  <sheetFormatPr defaultRowHeight="15"/>
  <cols>
    <col min="2" max="2" width="29.140625" customWidth="1"/>
    <col min="3" max="6" width="8.5703125" bestFit="1" customWidth="1"/>
    <col min="7" max="7" width="10.140625" bestFit="1" customWidth="1"/>
    <col min="8" max="8" width="9.140625" customWidth="1"/>
    <col min="9" max="9" width="9.42578125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34500</v>
      </c>
      <c r="D6" s="6">
        <f>Inputs!D42</f>
        <v>34523</v>
      </c>
      <c r="E6" s="6">
        <f>Inputs!E42</f>
        <v>34546</v>
      </c>
      <c r="F6" s="6">
        <f>Inputs!F42</f>
        <v>34569</v>
      </c>
      <c r="G6" s="6">
        <f>Inputs!G42</f>
        <v>34592</v>
      </c>
      <c r="H6" s="6">
        <f>Inputs!H42</f>
        <v>34615</v>
      </c>
      <c r="I6" s="6">
        <f>Inputs!I42</f>
        <v>34638</v>
      </c>
    </row>
    <row r="7" spans="2:9">
      <c r="B7" s="31" t="s">
        <v>52</v>
      </c>
      <c r="C7" s="6">
        <f>Inputs!C61</f>
        <v>3750</v>
      </c>
      <c r="D7" s="6">
        <f>Inputs!D61</f>
        <v>3752.5</v>
      </c>
      <c r="E7" s="6">
        <f>Inputs!E61</f>
        <v>3755</v>
      </c>
      <c r="F7" s="6">
        <f>Inputs!F61</f>
        <v>3757.5</v>
      </c>
      <c r="G7" s="6">
        <f>Inputs!G61</f>
        <v>3760</v>
      </c>
      <c r="H7" s="6">
        <f>Inputs!H61</f>
        <v>3762.5</v>
      </c>
      <c r="I7" s="6">
        <f>Inputs!I61</f>
        <v>3765</v>
      </c>
    </row>
    <row r="8" spans="2:9">
      <c r="B8" s="29" t="s">
        <v>12</v>
      </c>
      <c r="C8" s="17">
        <f>1-(C7/C6)</f>
        <v>0.89130434782608692</v>
      </c>
      <c r="D8" s="17">
        <f t="shared" ref="D8:I8" si="1">1-(D7/D6)</f>
        <v>0.89130434782608692</v>
      </c>
      <c r="E8" s="17">
        <f t="shared" si="1"/>
        <v>0.89130434782608692</v>
      </c>
      <c r="F8" s="17">
        <f t="shared" si="1"/>
        <v>0.89130434782608692</v>
      </c>
      <c r="G8" s="17">
        <f t="shared" si="1"/>
        <v>0.89130434782608692</v>
      </c>
      <c r="H8" s="17">
        <f t="shared" si="1"/>
        <v>0.89130434782608692</v>
      </c>
      <c r="I8" s="17">
        <f t="shared" si="1"/>
        <v>0.89130434782608692</v>
      </c>
    </row>
    <row r="9" spans="2:9">
      <c r="B9" s="30"/>
    </row>
    <row r="10" spans="2:9">
      <c r="B10" s="37" t="s">
        <v>10</v>
      </c>
      <c r="C10" s="6">
        <f>C6-C7</f>
        <v>30750</v>
      </c>
      <c r="D10" s="6">
        <f t="shared" ref="D10:I10" si="2">D6-D7</f>
        <v>30770.5</v>
      </c>
      <c r="E10" s="6">
        <f t="shared" si="2"/>
        <v>30791</v>
      </c>
      <c r="F10" s="6">
        <f t="shared" si="2"/>
        <v>30811.5</v>
      </c>
      <c r="G10" s="6">
        <f t="shared" si="2"/>
        <v>30832</v>
      </c>
      <c r="H10" s="6">
        <f t="shared" si="2"/>
        <v>30852.5</v>
      </c>
      <c r="I10" s="6">
        <f t="shared" si="2"/>
        <v>30873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15833.333333333334</v>
      </c>
      <c r="D13" s="6">
        <f t="shared" ref="D13:I13" si="3">$H$41/12</f>
        <v>15833.333333333334</v>
      </c>
      <c r="E13" s="6">
        <f t="shared" si="3"/>
        <v>15833.333333333334</v>
      </c>
      <c r="F13" s="6">
        <f t="shared" si="3"/>
        <v>15833.333333333334</v>
      </c>
      <c r="G13" s="6">
        <f t="shared" si="3"/>
        <v>15833.333333333334</v>
      </c>
      <c r="H13" s="6">
        <f t="shared" si="3"/>
        <v>15833.333333333334</v>
      </c>
      <c r="I13" s="6">
        <f t="shared" si="3"/>
        <v>15833.333333333334</v>
      </c>
    </row>
    <row r="14" spans="2:9">
      <c r="B14" s="33" t="str">
        <f>'Profit and Loss Statement'!D14</f>
        <v>Facility Costs</v>
      </c>
      <c r="C14" s="6">
        <f>$H$42/12</f>
        <v>833.33333333333337</v>
      </c>
      <c r="D14" s="6">
        <f t="shared" ref="D14:I14" si="4">$H$42/12</f>
        <v>833.33333333333337</v>
      </c>
      <c r="E14" s="6">
        <f t="shared" si="4"/>
        <v>833.33333333333337</v>
      </c>
      <c r="F14" s="6">
        <f t="shared" si="4"/>
        <v>833.33333333333337</v>
      </c>
      <c r="G14" s="6">
        <f t="shared" si="4"/>
        <v>833.33333333333337</v>
      </c>
      <c r="H14" s="6">
        <f t="shared" si="4"/>
        <v>833.33333333333337</v>
      </c>
      <c r="I14" s="6">
        <f t="shared" si="4"/>
        <v>833.33333333333337</v>
      </c>
    </row>
    <row r="15" spans="2:9">
      <c r="B15" s="33" t="str">
        <f>'Profit and Loss Statement'!D15</f>
        <v>General and Administrative</v>
      </c>
      <c r="C15" s="6">
        <f>$H$43/12</f>
        <v>543.63604999999995</v>
      </c>
      <c r="D15" s="6">
        <f t="shared" ref="D15:I15" si="5">$H$43/12</f>
        <v>543.63604999999995</v>
      </c>
      <c r="E15" s="6">
        <f t="shared" si="5"/>
        <v>543.63604999999995</v>
      </c>
      <c r="F15" s="6">
        <f t="shared" si="5"/>
        <v>543.63604999999995</v>
      </c>
      <c r="G15" s="6">
        <f t="shared" si="5"/>
        <v>543.63604999999995</v>
      </c>
      <c r="H15" s="6">
        <f t="shared" si="5"/>
        <v>543.63604999999995</v>
      </c>
      <c r="I15" s="6">
        <f t="shared" si="5"/>
        <v>543.63604999999995</v>
      </c>
    </row>
    <row r="16" spans="2:9">
      <c r="B16" s="33" t="str">
        <f>'Profit and Loss Statement'!D16</f>
        <v>Equipment Maintenance</v>
      </c>
      <c r="C16" s="6">
        <f>$H$44/12</f>
        <v>208.33333333333334</v>
      </c>
      <c r="D16" s="6">
        <f t="shared" ref="D16:I16" si="6">$H$44/12</f>
        <v>208.33333333333334</v>
      </c>
      <c r="E16" s="6">
        <f t="shared" si="6"/>
        <v>208.33333333333334</v>
      </c>
      <c r="F16" s="6">
        <f t="shared" si="6"/>
        <v>208.33333333333334</v>
      </c>
      <c r="G16" s="6">
        <f t="shared" si="6"/>
        <v>208.33333333333334</v>
      </c>
      <c r="H16" s="6">
        <f t="shared" si="6"/>
        <v>208.33333333333334</v>
      </c>
      <c r="I16" s="6">
        <f t="shared" si="6"/>
        <v>208.33333333333334</v>
      </c>
    </row>
    <row r="17" spans="2:9">
      <c r="B17" s="33" t="str">
        <f>'Profit and Loss Statement'!D17</f>
        <v>Insurance Costs</v>
      </c>
      <c r="C17" s="6">
        <f>$H$45/12</f>
        <v>125</v>
      </c>
      <c r="D17" s="6">
        <f t="shared" ref="D17:I17" si="7">$H$45/12</f>
        <v>125</v>
      </c>
      <c r="E17" s="6">
        <f t="shared" si="7"/>
        <v>125</v>
      </c>
      <c r="F17" s="6">
        <f t="shared" si="7"/>
        <v>125</v>
      </c>
      <c r="G17" s="6">
        <f t="shared" si="7"/>
        <v>125</v>
      </c>
      <c r="H17" s="6">
        <f t="shared" si="7"/>
        <v>125</v>
      </c>
      <c r="I17" s="6">
        <f t="shared" si="7"/>
        <v>125</v>
      </c>
    </row>
    <row r="18" spans="2:9">
      <c r="B18" s="33" t="str">
        <f>'Profit and Loss Statement'!D18</f>
        <v>Marketing</v>
      </c>
      <c r="C18" s="6">
        <f>$H$46/12</f>
        <v>400</v>
      </c>
      <c r="D18" s="6">
        <f t="shared" ref="D18:I18" si="8">$H$46/12</f>
        <v>400</v>
      </c>
      <c r="E18" s="6">
        <f t="shared" si="8"/>
        <v>400</v>
      </c>
      <c r="F18" s="6">
        <f t="shared" si="8"/>
        <v>400</v>
      </c>
      <c r="G18" s="6">
        <f t="shared" si="8"/>
        <v>400</v>
      </c>
      <c r="H18" s="6">
        <f t="shared" si="8"/>
        <v>400</v>
      </c>
      <c r="I18" s="6">
        <f t="shared" si="8"/>
        <v>400</v>
      </c>
    </row>
    <row r="19" spans="2:9">
      <c r="B19" s="33" t="str">
        <f>'Profit and Loss Statement'!D19</f>
        <v>Professional Fees and Licensure</v>
      </c>
      <c r="C19" s="6">
        <f>$H$47/12</f>
        <v>250</v>
      </c>
      <c r="D19" s="6">
        <f t="shared" ref="D19:I19" si="9">$H$47/12</f>
        <v>250</v>
      </c>
      <c r="E19" s="6">
        <f t="shared" si="9"/>
        <v>250</v>
      </c>
      <c r="F19" s="6">
        <f t="shared" si="9"/>
        <v>250</v>
      </c>
      <c r="G19" s="6">
        <f t="shared" si="9"/>
        <v>250</v>
      </c>
      <c r="H19" s="6">
        <f t="shared" si="9"/>
        <v>250</v>
      </c>
      <c r="I19" s="6">
        <f t="shared" si="9"/>
        <v>250</v>
      </c>
    </row>
    <row r="20" spans="2:9">
      <c r="B20" s="29" t="s">
        <v>14</v>
      </c>
      <c r="C20" s="6">
        <f>$H$48/12</f>
        <v>1211.25</v>
      </c>
      <c r="D20" s="6">
        <f t="shared" ref="D20:I20" si="10">$H$48/12</f>
        <v>1211.25</v>
      </c>
      <c r="E20" s="6">
        <f t="shared" si="10"/>
        <v>1211.25</v>
      </c>
      <c r="F20" s="6">
        <f t="shared" si="10"/>
        <v>1211.25</v>
      </c>
      <c r="G20" s="6">
        <f t="shared" si="10"/>
        <v>1211.25</v>
      </c>
      <c r="H20" s="6">
        <f t="shared" si="10"/>
        <v>1211.25</v>
      </c>
      <c r="I20" s="6">
        <f t="shared" si="10"/>
        <v>1211.25</v>
      </c>
    </row>
    <row r="21" spans="2:9">
      <c r="B21" s="28" t="s">
        <v>8</v>
      </c>
      <c r="C21" s="6">
        <f>SUM(C13:C20)</f>
        <v>19404.886050000001</v>
      </c>
      <c r="D21" s="6">
        <f t="shared" ref="D21:I21" si="11">SUM(D13:D20)</f>
        <v>19404.886050000001</v>
      </c>
      <c r="E21" s="6">
        <f t="shared" si="11"/>
        <v>19404.886050000001</v>
      </c>
      <c r="F21" s="6">
        <f t="shared" si="11"/>
        <v>19404.886050000001</v>
      </c>
      <c r="G21" s="6">
        <f t="shared" si="11"/>
        <v>19404.886050000001</v>
      </c>
      <c r="H21" s="6">
        <f t="shared" si="11"/>
        <v>19404.886050000001</v>
      </c>
      <c r="I21" s="6">
        <f t="shared" si="11"/>
        <v>19404.886050000001</v>
      </c>
    </row>
    <row r="22" spans="2:9">
      <c r="B22" s="30"/>
    </row>
    <row r="23" spans="2:9">
      <c r="B23" s="24" t="s">
        <v>47</v>
      </c>
      <c r="C23" s="25">
        <f>C10-C21</f>
        <v>11345.113949999999</v>
      </c>
      <c r="D23" s="25">
        <f t="shared" ref="D23:I23" si="12">D10-D21</f>
        <v>11365.613949999999</v>
      </c>
      <c r="E23" s="25">
        <f t="shared" si="12"/>
        <v>11386.113949999999</v>
      </c>
      <c r="F23" s="25">
        <f t="shared" si="12"/>
        <v>11406.613949999999</v>
      </c>
      <c r="G23" s="25">
        <f t="shared" si="12"/>
        <v>11427.113949999999</v>
      </c>
      <c r="H23" s="25">
        <f t="shared" si="12"/>
        <v>11447.613949999999</v>
      </c>
      <c r="I23" s="25">
        <f t="shared" si="12"/>
        <v>11468.113949999999</v>
      </c>
    </row>
    <row r="24" spans="2:9">
      <c r="B24" s="29" t="s">
        <v>15</v>
      </c>
      <c r="C24" s="6">
        <f>(C6/$H$34)*$H$52</f>
        <v>2584.6271721697863</v>
      </c>
      <c r="D24" s="6">
        <f t="shared" ref="D24:I24" si="13">(D6/$H$34)*$H$52</f>
        <v>2586.350256951233</v>
      </c>
      <c r="E24" s="6">
        <f t="shared" si="13"/>
        <v>2588.0733417326796</v>
      </c>
      <c r="F24" s="6">
        <f t="shared" si="13"/>
        <v>2589.7964265141259</v>
      </c>
      <c r="G24" s="6">
        <f t="shared" si="13"/>
        <v>2591.5195112955726</v>
      </c>
      <c r="H24" s="6">
        <f t="shared" si="13"/>
        <v>2593.2425960770188</v>
      </c>
      <c r="I24" s="6">
        <f t="shared" si="13"/>
        <v>2594.9656808584655</v>
      </c>
    </row>
    <row r="25" spans="2:9">
      <c r="B25" s="29" t="s">
        <v>102</v>
      </c>
      <c r="C25" s="6">
        <f>(C6/$H$34)*$H$53</f>
        <v>516.92543443395732</v>
      </c>
      <c r="D25" s="6">
        <f t="shared" ref="D25:I25" si="14">(D6/$H$34)*$H$53</f>
        <v>517.27005139024664</v>
      </c>
      <c r="E25" s="6">
        <f t="shared" si="14"/>
        <v>517.61466834653595</v>
      </c>
      <c r="F25" s="6">
        <f t="shared" si="14"/>
        <v>517.95928530282526</v>
      </c>
      <c r="G25" s="6">
        <f t="shared" si="14"/>
        <v>518.30390225911458</v>
      </c>
      <c r="H25" s="6">
        <f t="shared" si="14"/>
        <v>518.64851921540378</v>
      </c>
      <c r="I25" s="6">
        <f t="shared" si="14"/>
        <v>518.9931361716931</v>
      </c>
    </row>
    <row r="26" spans="2:9">
      <c r="B26" s="29" t="s">
        <v>16</v>
      </c>
      <c r="C26" s="6">
        <f>'Loan Amortization Table'!D14</f>
        <v>437.5</v>
      </c>
      <c r="D26" s="6">
        <f>'Loan Amortization Table'!D15</f>
        <v>433.44903584112546</v>
      </c>
      <c r="E26" s="6">
        <f>'Loan Amortization Table'!D16</f>
        <v>429.37444105799085</v>
      </c>
      <c r="F26" s="6">
        <f>'Loan Amortization Table'!D17</f>
        <v>425.27607780528791</v>
      </c>
      <c r="G26" s="6">
        <f>'Loan Amortization Table'!D18</f>
        <v>421.15380743361095</v>
      </c>
      <c r="H26" s="6">
        <f>'Loan Amortization Table'!D19</f>
        <v>417.00749048476581</v>
      </c>
      <c r="I26" s="6">
        <f>'Loan Amortization Table'!D20</f>
        <v>412.83698668705239</v>
      </c>
    </row>
    <row r="27" spans="2:9">
      <c r="B27" s="29" t="s">
        <v>54</v>
      </c>
      <c r="C27" s="6">
        <f>$H$55/12</f>
        <v>666.66666666666663</v>
      </c>
      <c r="D27" s="6">
        <f t="shared" ref="D27:I27" si="15">$H$55/12</f>
        <v>666.66666666666663</v>
      </c>
      <c r="E27" s="6">
        <f t="shared" si="15"/>
        <v>666.66666666666663</v>
      </c>
      <c r="F27" s="6">
        <f t="shared" si="15"/>
        <v>666.66666666666663</v>
      </c>
      <c r="G27" s="6">
        <f t="shared" si="15"/>
        <v>666.66666666666663</v>
      </c>
      <c r="H27" s="6">
        <f t="shared" si="15"/>
        <v>666.66666666666663</v>
      </c>
      <c r="I27" s="6">
        <f t="shared" si="15"/>
        <v>666.66666666666663</v>
      </c>
    </row>
    <row r="28" spans="2:9">
      <c r="B28" s="38" t="s">
        <v>17</v>
      </c>
      <c r="C28" s="39">
        <f>C23-SUM(C24:C27)</f>
        <v>7139.3946767295884</v>
      </c>
      <c r="D28" s="39">
        <f t="shared" ref="D28:I28" si="16">D23-SUM(D24:D27)</f>
        <v>7161.8779391507278</v>
      </c>
      <c r="E28" s="39">
        <f t="shared" si="16"/>
        <v>7184.3848321961259</v>
      </c>
      <c r="F28" s="39">
        <f t="shared" si="16"/>
        <v>7206.9154937110934</v>
      </c>
      <c r="G28" s="39">
        <f t="shared" si="16"/>
        <v>7229.4700623450344</v>
      </c>
      <c r="H28" s="39">
        <f t="shared" si="16"/>
        <v>7252.048677556144</v>
      </c>
      <c r="I28" s="39">
        <f t="shared" si="16"/>
        <v>7274.6514796161209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8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8">
      <c r="B34" s="37" t="s">
        <v>51</v>
      </c>
      <c r="C34" s="6">
        <f>Inputs!J42</f>
        <v>34661</v>
      </c>
      <c r="D34" s="6">
        <f>Inputs!K42</f>
        <v>34684</v>
      </c>
      <c r="E34" s="6">
        <f>Inputs!L42</f>
        <v>34707</v>
      </c>
      <c r="F34" s="6">
        <f>Inputs!M42</f>
        <v>34730</v>
      </c>
      <c r="G34" s="6">
        <f>Inputs!N42</f>
        <v>34753</v>
      </c>
      <c r="H34" s="6">
        <f>'Profit and Loss Statement'!E6</f>
        <v>415518</v>
      </c>
    </row>
    <row r="35" spans="2:8">
      <c r="B35" s="31" t="s">
        <v>52</v>
      </c>
      <c r="C35" s="6">
        <f>Inputs!J61</f>
        <v>3767.5</v>
      </c>
      <c r="D35" s="6">
        <f>Inputs!K61</f>
        <v>3770</v>
      </c>
      <c r="E35" s="6">
        <f>Inputs!L61</f>
        <v>3772.5</v>
      </c>
      <c r="F35" s="6">
        <f>Inputs!M61</f>
        <v>3775</v>
      </c>
      <c r="G35" s="6">
        <f>Inputs!N61</f>
        <v>3777.5</v>
      </c>
      <c r="H35" s="6">
        <f>'Profit and Loss Statement'!E7</f>
        <v>45165</v>
      </c>
    </row>
    <row r="36" spans="2:8">
      <c r="B36" s="29" t="s">
        <v>12</v>
      </c>
      <c r="C36" s="17">
        <f>1-(C35/C34)</f>
        <v>0.89130434782608692</v>
      </c>
      <c r="D36" s="17">
        <f t="shared" ref="D36:H36" si="18">1-(D35/D34)</f>
        <v>0.89130434782608692</v>
      </c>
      <c r="E36" s="17">
        <f t="shared" si="18"/>
        <v>0.89130434782608692</v>
      </c>
      <c r="F36" s="17">
        <f t="shared" si="18"/>
        <v>0.89130434782608692</v>
      </c>
      <c r="G36" s="17">
        <f t="shared" si="18"/>
        <v>0.89130434782608692</v>
      </c>
      <c r="H36" s="17">
        <f t="shared" si="18"/>
        <v>0.89130434782608692</v>
      </c>
    </row>
    <row r="37" spans="2:8">
      <c r="B37" s="30"/>
    </row>
    <row r="38" spans="2:8">
      <c r="B38" s="37" t="s">
        <v>10</v>
      </c>
      <c r="C38" s="6">
        <f>C34-C35</f>
        <v>30893.5</v>
      </c>
      <c r="D38" s="6">
        <f t="shared" ref="D38:H38" si="19">D34-D35</f>
        <v>30914</v>
      </c>
      <c r="E38" s="6">
        <f t="shared" si="19"/>
        <v>30934.5</v>
      </c>
      <c r="F38" s="6">
        <f t="shared" si="19"/>
        <v>30955</v>
      </c>
      <c r="G38" s="6">
        <f t="shared" si="19"/>
        <v>30975.5</v>
      </c>
      <c r="H38" s="6">
        <f t="shared" si="19"/>
        <v>370353</v>
      </c>
    </row>
    <row r="39" spans="2:8">
      <c r="B39" s="30"/>
    </row>
    <row r="40" spans="2:8">
      <c r="B40" s="30" t="s">
        <v>13</v>
      </c>
      <c r="C40" s="2"/>
    </row>
    <row r="41" spans="2:8">
      <c r="B41" s="31" t="s">
        <v>53</v>
      </c>
      <c r="C41" s="6">
        <f>$H$41/12</f>
        <v>15833.333333333334</v>
      </c>
      <c r="D41" s="6">
        <f t="shared" ref="D41:G41" si="20">$H$41/12</f>
        <v>15833.333333333334</v>
      </c>
      <c r="E41" s="6">
        <f t="shared" si="20"/>
        <v>15833.333333333334</v>
      </c>
      <c r="F41" s="6">
        <f t="shared" si="20"/>
        <v>15833.333333333334</v>
      </c>
      <c r="G41" s="6">
        <f t="shared" si="20"/>
        <v>15833.333333333334</v>
      </c>
      <c r="H41" s="6">
        <f>'Profit and Loss Statement'!E13</f>
        <v>190000</v>
      </c>
    </row>
    <row r="42" spans="2:8">
      <c r="B42" s="33" t="str">
        <f>B14</f>
        <v>Facility Costs</v>
      </c>
      <c r="C42" s="6">
        <f>$H$42/12</f>
        <v>833.33333333333337</v>
      </c>
      <c r="D42" s="6">
        <f t="shared" ref="D42:G42" si="21">$H$42/12</f>
        <v>833.33333333333337</v>
      </c>
      <c r="E42" s="6">
        <f t="shared" si="21"/>
        <v>833.33333333333337</v>
      </c>
      <c r="F42" s="6">
        <f t="shared" si="21"/>
        <v>833.33333333333337</v>
      </c>
      <c r="G42" s="6">
        <f t="shared" si="21"/>
        <v>833.33333333333337</v>
      </c>
      <c r="H42" s="6">
        <f>'Profit and Loss Statement'!E14</f>
        <v>10000</v>
      </c>
    </row>
    <row r="43" spans="2:8">
      <c r="B43" s="33" t="str">
        <f t="shared" ref="B43:B47" si="22">B15</f>
        <v>General and Administrative</v>
      </c>
      <c r="C43" s="6">
        <f>$H$43/12</f>
        <v>543.63604999999995</v>
      </c>
      <c r="D43" s="6">
        <f t="shared" ref="D43:G43" si="23">$H$43/12</f>
        <v>543.63604999999995</v>
      </c>
      <c r="E43" s="6">
        <f t="shared" si="23"/>
        <v>543.63604999999995</v>
      </c>
      <c r="F43" s="6">
        <f t="shared" si="23"/>
        <v>543.63604999999995</v>
      </c>
      <c r="G43" s="6">
        <f t="shared" si="23"/>
        <v>543.63604999999995</v>
      </c>
      <c r="H43" s="6">
        <f>'Profit and Loss Statement'!E15</f>
        <v>6523.632599999999</v>
      </c>
    </row>
    <row r="44" spans="2:8">
      <c r="B44" s="33" t="str">
        <f t="shared" si="22"/>
        <v>Equipment Maintenance</v>
      </c>
      <c r="C44" s="6">
        <f>$H$44/12</f>
        <v>208.33333333333334</v>
      </c>
      <c r="D44" s="6">
        <f t="shared" ref="D44:G44" si="24">$H$44/12</f>
        <v>208.33333333333334</v>
      </c>
      <c r="E44" s="6">
        <f t="shared" si="24"/>
        <v>208.33333333333334</v>
      </c>
      <c r="F44" s="6">
        <f t="shared" si="24"/>
        <v>208.33333333333334</v>
      </c>
      <c r="G44" s="6">
        <f t="shared" si="24"/>
        <v>208.33333333333334</v>
      </c>
      <c r="H44" s="6">
        <f>'Profit and Loss Statement'!E16</f>
        <v>2500</v>
      </c>
    </row>
    <row r="45" spans="2:8">
      <c r="B45" s="33" t="str">
        <f t="shared" si="22"/>
        <v>Insurance Costs</v>
      </c>
      <c r="C45" s="6">
        <f>$H$45/12</f>
        <v>125</v>
      </c>
      <c r="D45" s="6">
        <f t="shared" ref="D45:G45" si="25">$H$45/12</f>
        <v>125</v>
      </c>
      <c r="E45" s="6">
        <f t="shared" si="25"/>
        <v>125</v>
      </c>
      <c r="F45" s="6">
        <f t="shared" si="25"/>
        <v>125</v>
      </c>
      <c r="G45" s="6">
        <f t="shared" si="25"/>
        <v>125</v>
      </c>
      <c r="H45" s="6">
        <f>'Profit and Loss Statement'!E17</f>
        <v>1500</v>
      </c>
    </row>
    <row r="46" spans="2:8">
      <c r="B46" s="33" t="str">
        <f t="shared" si="22"/>
        <v>Marketing</v>
      </c>
      <c r="C46" s="6">
        <f>$H$46/12</f>
        <v>400</v>
      </c>
      <c r="D46" s="6">
        <f t="shared" ref="D46:G46" si="26">$H$46/12</f>
        <v>400</v>
      </c>
      <c r="E46" s="6">
        <f t="shared" si="26"/>
        <v>400</v>
      </c>
      <c r="F46" s="6">
        <f t="shared" si="26"/>
        <v>400</v>
      </c>
      <c r="G46" s="6">
        <f t="shared" si="26"/>
        <v>400</v>
      </c>
      <c r="H46" s="6">
        <f>'Profit and Loss Statement'!E18</f>
        <v>4800</v>
      </c>
    </row>
    <row r="47" spans="2:8">
      <c r="B47" s="33" t="str">
        <f t="shared" si="22"/>
        <v>Professional Fees and Licensure</v>
      </c>
      <c r="C47" s="6">
        <f>$H$47/12</f>
        <v>250</v>
      </c>
      <c r="D47" s="6">
        <f t="shared" ref="D47:G47" si="27">$H$47/12</f>
        <v>250</v>
      </c>
      <c r="E47" s="6">
        <f t="shared" si="27"/>
        <v>250</v>
      </c>
      <c r="F47" s="6">
        <f t="shared" si="27"/>
        <v>250</v>
      </c>
      <c r="G47" s="6">
        <f t="shared" si="27"/>
        <v>250</v>
      </c>
      <c r="H47" s="6">
        <f>'Profit and Loss Statement'!E19</f>
        <v>3000</v>
      </c>
    </row>
    <row r="48" spans="2:8">
      <c r="B48" s="29" t="s">
        <v>14</v>
      </c>
      <c r="C48" s="6">
        <f>$H$48/12</f>
        <v>1211.25</v>
      </c>
      <c r="D48" s="6">
        <f t="shared" ref="D48:G48" si="28">$H$48/12</f>
        <v>1211.25</v>
      </c>
      <c r="E48" s="6">
        <f t="shared" si="28"/>
        <v>1211.25</v>
      </c>
      <c r="F48" s="6">
        <f t="shared" si="28"/>
        <v>1211.25</v>
      </c>
      <c r="G48" s="6">
        <f t="shared" si="28"/>
        <v>1211.25</v>
      </c>
      <c r="H48" s="6">
        <f>'Profit and Loss Statement'!E20</f>
        <v>14535</v>
      </c>
    </row>
    <row r="49" spans="2:15">
      <c r="B49" s="28" t="s">
        <v>8</v>
      </c>
      <c r="C49" s="6">
        <f>SUM(C41:C48)</f>
        <v>19404.886050000001</v>
      </c>
      <c r="D49" s="6">
        <f t="shared" ref="D49:G49" si="29">SUM(D41:D48)</f>
        <v>19404.886050000001</v>
      </c>
      <c r="E49" s="6">
        <f t="shared" si="29"/>
        <v>19404.886050000001</v>
      </c>
      <c r="F49" s="6">
        <f t="shared" si="29"/>
        <v>19404.886050000001</v>
      </c>
      <c r="G49" s="6">
        <f t="shared" si="29"/>
        <v>19404.886050000001</v>
      </c>
      <c r="H49" s="6">
        <f>'Profit and Loss Statement'!E21</f>
        <v>232858.63260000001</v>
      </c>
    </row>
    <row r="50" spans="2:15">
      <c r="B50" s="30"/>
    </row>
    <row r="51" spans="2:15">
      <c r="B51" s="24" t="s">
        <v>47</v>
      </c>
      <c r="C51" s="25">
        <f>C38-C49</f>
        <v>11488.613949999999</v>
      </c>
      <c r="D51" s="25">
        <f t="shared" ref="D51:H51" si="30">D38-D49</f>
        <v>11509.113949999999</v>
      </c>
      <c r="E51" s="25">
        <f t="shared" si="30"/>
        <v>11529.613949999999</v>
      </c>
      <c r="F51" s="25">
        <f t="shared" si="30"/>
        <v>11550.113949999999</v>
      </c>
      <c r="G51" s="25">
        <f t="shared" si="30"/>
        <v>11570.613949999999</v>
      </c>
      <c r="H51" s="25">
        <f t="shared" si="30"/>
        <v>137494.36739999999</v>
      </c>
    </row>
    <row r="52" spans="2:15">
      <c r="B52" s="29" t="s">
        <v>15</v>
      </c>
      <c r="C52" s="6">
        <f>(C34/$H$34)*$H$52</f>
        <v>2596.6887656399122</v>
      </c>
      <c r="D52" s="6">
        <f t="shared" ref="D52:G52" si="31">(D34/$H$34)*$H$52</f>
        <v>2598.4118504213584</v>
      </c>
      <c r="E52" s="6">
        <f t="shared" si="31"/>
        <v>2600.1349352028051</v>
      </c>
      <c r="F52" s="6">
        <f t="shared" si="31"/>
        <v>2601.8580199842518</v>
      </c>
      <c r="G52" s="6">
        <f t="shared" si="31"/>
        <v>2603.581104765698</v>
      </c>
      <c r="H52" s="6">
        <f>'Profit and Loss Statement'!E24</f>
        <v>31129.249661612906</v>
      </c>
    </row>
    <row r="53" spans="2:15">
      <c r="B53" s="29" t="s">
        <v>102</v>
      </c>
      <c r="C53" s="6">
        <f>(C34/$H$34)*$H$53</f>
        <v>519.33775312798241</v>
      </c>
      <c r="D53" s="6">
        <f t="shared" ref="D53:G53" si="32">(D34/$H$34)*$H$53</f>
        <v>519.68237008427172</v>
      </c>
      <c r="E53" s="6">
        <f t="shared" si="32"/>
        <v>520.02698704056104</v>
      </c>
      <c r="F53" s="6">
        <f t="shared" si="32"/>
        <v>520.37160399685035</v>
      </c>
      <c r="G53" s="6">
        <f t="shared" si="32"/>
        <v>520.71622095313955</v>
      </c>
      <c r="H53" s="6">
        <f>'Profit and Loss Statement'!E25</f>
        <v>6225.8499323225815</v>
      </c>
    </row>
    <row r="54" spans="2:15">
      <c r="B54" s="29" t="s">
        <v>16</v>
      </c>
      <c r="C54" s="6">
        <f>'Loan Amortization Table'!D21</f>
        <v>408.642154950519</v>
      </c>
      <c r="D54" s="6">
        <f>'Loan Amortization Table'!D22</f>
        <v>404.42285336218913</v>
      </c>
      <c r="E54" s="6">
        <f>'Loan Amortization Table'!D23</f>
        <v>400.17893918126072</v>
      </c>
      <c r="F54" s="6">
        <f>'Loan Amortization Table'!D24</f>
        <v>395.91026883427685</v>
      </c>
      <c r="G54" s="6">
        <f>'Loan Amortization Table'!D25</f>
        <v>391.61669791026895</v>
      </c>
      <c r="H54" s="6">
        <f>'Profit and Loss Statement'!E26</f>
        <v>4977.3687535483477</v>
      </c>
    </row>
    <row r="55" spans="2:15">
      <c r="B55" s="29" t="s">
        <v>54</v>
      </c>
      <c r="C55" s="6">
        <f>$H$55/12</f>
        <v>666.66666666666663</v>
      </c>
      <c r="D55" s="6">
        <f t="shared" ref="D55:G55" si="33">$H$55/12</f>
        <v>666.66666666666663</v>
      </c>
      <c r="E55" s="6">
        <f t="shared" si="33"/>
        <v>666.66666666666663</v>
      </c>
      <c r="F55" s="6">
        <f t="shared" si="33"/>
        <v>666.66666666666663</v>
      </c>
      <c r="G55" s="6">
        <f t="shared" si="33"/>
        <v>666.66666666666663</v>
      </c>
      <c r="H55" s="6">
        <f>'Profit and Loss Statement'!E27</f>
        <v>8000</v>
      </c>
    </row>
    <row r="56" spans="2:15">
      <c r="B56" s="38" t="s">
        <v>17</v>
      </c>
      <c r="C56" s="39">
        <f>C51-SUM(C52:C55)</f>
        <v>7297.2786096149184</v>
      </c>
      <c r="D56" s="39">
        <f t="shared" ref="D56:G56" si="34">D51-SUM(D52:D55)</f>
        <v>7319.9302094655131</v>
      </c>
      <c r="E56" s="39">
        <f t="shared" si="34"/>
        <v>7342.6064219087057</v>
      </c>
      <c r="F56" s="39">
        <f t="shared" si="34"/>
        <v>7365.3073905179535</v>
      </c>
      <c r="G56" s="39">
        <f t="shared" si="34"/>
        <v>7388.0332597042252</v>
      </c>
      <c r="H56" s="39">
        <f>'Profit and Loss Statement'!E28</f>
        <v>87161.89905251615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0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114267.45000000001</v>
      </c>
      <c r="D62" s="6">
        <f t="shared" ref="D62:F62" si="38">$G$62*M62</f>
        <v>114267.45000000001</v>
      </c>
      <c r="E62" s="6">
        <f t="shared" si="38"/>
        <v>114267.45000000001</v>
      </c>
      <c r="F62" s="6">
        <f t="shared" si="38"/>
        <v>114267.45000000001</v>
      </c>
      <c r="G62" s="6">
        <f>'Profit and Loss Statement'!F6</f>
        <v>457069.80000000005</v>
      </c>
      <c r="K62" s="4" t="s">
        <v>113</v>
      </c>
      <c r="L62" s="107">
        <v>0.25</v>
      </c>
      <c r="M62" s="107">
        <v>0.25</v>
      </c>
      <c r="N62" s="107">
        <v>0.25</v>
      </c>
      <c r="O62" s="107">
        <v>0.25</v>
      </c>
    </row>
    <row r="63" spans="2:15">
      <c r="B63" s="31" t="s">
        <v>52</v>
      </c>
      <c r="C63" s="6">
        <f>$G$63*L62</f>
        <v>12420.375</v>
      </c>
      <c r="D63" s="6">
        <f t="shared" ref="D63:F63" si="39">$G$63*M62</f>
        <v>12420.375</v>
      </c>
      <c r="E63" s="6">
        <f t="shared" si="39"/>
        <v>12420.375</v>
      </c>
      <c r="F63" s="6">
        <f t="shared" si="39"/>
        <v>12420.375</v>
      </c>
      <c r="G63" s="6">
        <f>'Profit and Loss Statement'!F7</f>
        <v>49681.5</v>
      </c>
    </row>
    <row r="64" spans="2:15">
      <c r="B64" s="29" t="s">
        <v>12</v>
      </c>
      <c r="C64" s="17">
        <f>1-(C63/C62)</f>
        <v>0.89130434782608692</v>
      </c>
      <c r="D64" s="17">
        <f t="shared" ref="D64" si="40">1-(D63/D62)</f>
        <v>0.89130434782608692</v>
      </c>
      <c r="E64" s="17">
        <f t="shared" ref="E64" si="41">1-(E63/E62)</f>
        <v>0.89130434782608692</v>
      </c>
      <c r="F64" s="17">
        <f t="shared" ref="F64:G64" si="42">1-(F63/F62)</f>
        <v>0.89130434782608692</v>
      </c>
      <c r="G64" s="17">
        <f t="shared" si="42"/>
        <v>0.89130434782608692</v>
      </c>
    </row>
    <row r="65" spans="2:7">
      <c r="B65" s="30"/>
    </row>
    <row r="66" spans="2:7">
      <c r="B66" s="37" t="s">
        <v>10</v>
      </c>
      <c r="C66" s="6">
        <f>C62-C63</f>
        <v>101847.07500000001</v>
      </c>
      <c r="D66" s="6">
        <f t="shared" ref="D66:G66" si="43">D62-D63</f>
        <v>101847.07500000001</v>
      </c>
      <c r="E66" s="6">
        <f t="shared" si="43"/>
        <v>101847.07500000001</v>
      </c>
      <c r="F66" s="6">
        <f t="shared" si="43"/>
        <v>101847.07500000001</v>
      </c>
      <c r="G66" s="6">
        <f t="shared" si="43"/>
        <v>407388.30000000005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48925</v>
      </c>
      <c r="D69" s="6">
        <f t="shared" ref="D69:F69" si="44">$G$69/4</f>
        <v>48925</v>
      </c>
      <c r="E69" s="6">
        <f t="shared" si="44"/>
        <v>48925</v>
      </c>
      <c r="F69" s="6">
        <f t="shared" si="44"/>
        <v>48925</v>
      </c>
      <c r="G69" s="6">
        <f>'Profit and Loss Statement'!F13</f>
        <v>195700</v>
      </c>
    </row>
    <row r="70" spans="2:7">
      <c r="B70" s="33" t="str">
        <f>B42</f>
        <v>Facility Costs</v>
      </c>
      <c r="C70" s="6">
        <f>$G$70/4</f>
        <v>2575</v>
      </c>
      <c r="D70" s="6">
        <f t="shared" ref="D70:F70" si="45">$G$70/4</f>
        <v>2575</v>
      </c>
      <c r="E70" s="6">
        <f t="shared" si="45"/>
        <v>2575</v>
      </c>
      <c r="F70" s="6">
        <f t="shared" si="45"/>
        <v>2575</v>
      </c>
      <c r="G70" s="6">
        <f>'Profit and Loss Statement'!F14</f>
        <v>10300</v>
      </c>
    </row>
    <row r="71" spans="2:7">
      <c r="B71" s="33" t="str">
        <f t="shared" ref="B71:B75" si="46">B43</f>
        <v>General and Administrative</v>
      </c>
      <c r="C71" s="6">
        <f>$G$71/4</f>
        <v>1793.998965</v>
      </c>
      <c r="D71" s="6">
        <f t="shared" ref="D71:F71" si="47">$G$71/4</f>
        <v>1793.998965</v>
      </c>
      <c r="E71" s="6">
        <f t="shared" si="47"/>
        <v>1793.998965</v>
      </c>
      <c r="F71" s="6">
        <f t="shared" si="47"/>
        <v>1793.998965</v>
      </c>
      <c r="G71" s="6">
        <f>'Profit and Loss Statement'!F15</f>
        <v>7175.99586</v>
      </c>
    </row>
    <row r="72" spans="2:7">
      <c r="B72" s="33" t="str">
        <f t="shared" si="46"/>
        <v>Equipment Maintenance</v>
      </c>
      <c r="C72" s="6">
        <f>$G$72/4</f>
        <v>656.25</v>
      </c>
      <c r="D72" s="6">
        <f t="shared" ref="D72:F72" si="48">$G$72/4</f>
        <v>656.25</v>
      </c>
      <c r="E72" s="6">
        <f t="shared" si="48"/>
        <v>656.25</v>
      </c>
      <c r="F72" s="6">
        <f t="shared" si="48"/>
        <v>656.25</v>
      </c>
      <c r="G72" s="6">
        <f>'Profit and Loss Statement'!F16</f>
        <v>2625</v>
      </c>
    </row>
    <row r="73" spans="2:7">
      <c r="B73" s="33" t="str">
        <f t="shared" si="46"/>
        <v>Insurance Costs</v>
      </c>
      <c r="C73" s="6">
        <f>$G$73/4</f>
        <v>393.75</v>
      </c>
      <c r="D73" s="6">
        <f t="shared" ref="D73:F73" si="49">$G$73/4</f>
        <v>393.75</v>
      </c>
      <c r="E73" s="6">
        <f t="shared" si="49"/>
        <v>393.75</v>
      </c>
      <c r="F73" s="6">
        <f t="shared" si="49"/>
        <v>393.75</v>
      </c>
      <c r="G73" s="6">
        <f>'Profit and Loss Statement'!F17</f>
        <v>1575</v>
      </c>
    </row>
    <row r="74" spans="2:7">
      <c r="B74" s="33" t="str">
        <f t="shared" si="46"/>
        <v>Marketing</v>
      </c>
      <c r="C74" s="6">
        <f>$G$74/4</f>
        <v>1260</v>
      </c>
      <c r="D74" s="6">
        <f t="shared" ref="D74:F74" si="50">$G$74/4</f>
        <v>1260</v>
      </c>
      <c r="E74" s="6">
        <f t="shared" si="50"/>
        <v>1260</v>
      </c>
      <c r="F74" s="6">
        <f t="shared" si="50"/>
        <v>1260</v>
      </c>
      <c r="G74" s="6">
        <f>'Profit and Loss Statement'!F18</f>
        <v>5040</v>
      </c>
    </row>
    <row r="75" spans="2:7">
      <c r="B75" s="33" t="str">
        <f t="shared" si="46"/>
        <v>Professional Fees and Licensure</v>
      </c>
      <c r="C75" s="6">
        <f>$G$75/4</f>
        <v>787.5</v>
      </c>
      <c r="D75" s="6">
        <f t="shared" ref="D75:F75" si="51">$G$75/4</f>
        <v>787.5</v>
      </c>
      <c r="E75" s="6">
        <f t="shared" si="51"/>
        <v>787.5</v>
      </c>
      <c r="F75" s="6">
        <f t="shared" si="51"/>
        <v>787.5</v>
      </c>
      <c r="G75" s="6">
        <f>'Profit and Loss Statement'!F19</f>
        <v>3150</v>
      </c>
    </row>
    <row r="76" spans="2:7">
      <c r="B76" s="29" t="s">
        <v>14</v>
      </c>
      <c r="C76" s="6">
        <f>$G$76/4</f>
        <v>3742.7624999999998</v>
      </c>
      <c r="D76" s="6">
        <f t="shared" ref="D76:F76" si="52">$G$76/4</f>
        <v>3742.7624999999998</v>
      </c>
      <c r="E76" s="6">
        <f t="shared" si="52"/>
        <v>3742.7624999999998</v>
      </c>
      <c r="F76" s="6">
        <f t="shared" si="52"/>
        <v>3742.7624999999998</v>
      </c>
      <c r="G76" s="6">
        <f>'Profit and Loss Statement'!F20</f>
        <v>14971.05</v>
      </c>
    </row>
    <row r="77" spans="2:7">
      <c r="B77" s="28" t="s">
        <v>8</v>
      </c>
      <c r="C77" s="6">
        <f>SUM(C69:C76)</f>
        <v>60134.261464999996</v>
      </c>
      <c r="D77" s="6">
        <f t="shared" ref="D77:F77" si="53">SUM(D69:D76)</f>
        <v>60134.261464999996</v>
      </c>
      <c r="E77" s="6">
        <f t="shared" si="53"/>
        <v>60134.261464999996</v>
      </c>
      <c r="F77" s="6">
        <f t="shared" si="53"/>
        <v>60134.261464999996</v>
      </c>
      <c r="G77" s="6">
        <f>SUM(G69:G76)</f>
        <v>240537.04585999998</v>
      </c>
    </row>
    <row r="78" spans="2:7">
      <c r="B78" s="30"/>
    </row>
    <row r="79" spans="2:7">
      <c r="B79" s="24" t="s">
        <v>47</v>
      </c>
      <c r="C79" s="25">
        <f>C66-C77</f>
        <v>41712.813535000016</v>
      </c>
      <c r="D79" s="25">
        <f t="shared" ref="D79:F79" si="54">D66-D77</f>
        <v>41712.813535000016</v>
      </c>
      <c r="E79" s="25">
        <f t="shared" si="54"/>
        <v>41712.813535000016</v>
      </c>
      <c r="F79" s="25">
        <f t="shared" si="54"/>
        <v>41712.813535000016</v>
      </c>
      <c r="G79" s="25">
        <f t="shared" ref="G79" si="55">G66-G77</f>
        <v>166851.25414000006</v>
      </c>
    </row>
    <row r="80" spans="2:7">
      <c r="B80" s="29" t="s">
        <v>15</v>
      </c>
      <c r="C80" s="6">
        <f>$G$80*L62</f>
        <v>9656.0010592144499</v>
      </c>
      <c r="D80" s="6">
        <f t="shared" ref="D80:F80" si="56">$G$80*M62</f>
        <v>9656.0010592144499</v>
      </c>
      <c r="E80" s="6">
        <f t="shared" si="56"/>
        <v>9656.0010592144499</v>
      </c>
      <c r="F80" s="6">
        <f t="shared" si="56"/>
        <v>9656.0010592144499</v>
      </c>
      <c r="G80" s="6">
        <f>'Profit and Loss Statement'!F24</f>
        <v>38624.0042368578</v>
      </c>
    </row>
    <row r="81" spans="2:15">
      <c r="B81" s="29" t="s">
        <v>102</v>
      </c>
      <c r="C81" s="6">
        <f>$G$81*L62</f>
        <v>1931.20021184289</v>
      </c>
      <c r="D81" s="6">
        <f t="shared" ref="D81:F81" si="57">$G$81*M62</f>
        <v>1931.20021184289</v>
      </c>
      <c r="E81" s="6">
        <f t="shared" si="57"/>
        <v>1931.20021184289</v>
      </c>
      <c r="F81" s="6">
        <f t="shared" si="57"/>
        <v>1931.20021184289</v>
      </c>
      <c r="G81" s="6">
        <f>'Profit and Loss Statement'!F25</f>
        <v>7724.8008473715599</v>
      </c>
    </row>
    <row r="82" spans="2:15">
      <c r="B82" s="29" t="s">
        <v>16</v>
      </c>
      <c r="C82" s="6">
        <f>SUM('Loan Amortization Table'!D26:D28)</f>
        <v>1148.8374785272188</v>
      </c>
      <c r="D82" s="6">
        <f>SUM('Loan Amortization Table'!D29:D31)</f>
        <v>1109.2848781153223</v>
      </c>
      <c r="E82" s="6">
        <f>SUM('Loan Amortization Table'!D32:D34)</f>
        <v>1069.0360616839178</v>
      </c>
      <c r="F82" s="6">
        <f>SUM('Loan Amortization Table'!D35:D37)</f>
        <v>1028.0787742424156</v>
      </c>
      <c r="G82" s="6">
        <f>'Profit and Loss Statement'!F26</f>
        <v>4355.237192568874</v>
      </c>
    </row>
    <row r="83" spans="2:15">
      <c r="B83" s="29" t="s">
        <v>54</v>
      </c>
      <c r="C83" s="6">
        <f>$G$83/4</f>
        <v>2000</v>
      </c>
      <c r="D83" s="6">
        <f t="shared" ref="D83:F83" si="58">$G$83/4</f>
        <v>2000</v>
      </c>
      <c r="E83" s="6">
        <f t="shared" si="58"/>
        <v>2000</v>
      </c>
      <c r="F83" s="6">
        <f t="shared" si="58"/>
        <v>2000</v>
      </c>
      <c r="G83" s="6">
        <f>'Profit and Loss Statement'!F27</f>
        <v>8000</v>
      </c>
    </row>
    <row r="84" spans="2:15">
      <c r="B84" s="38" t="s">
        <v>17</v>
      </c>
      <c r="C84" s="39">
        <f>C79-SUM(C80:C83)</f>
        <v>26976.774785415459</v>
      </c>
      <c r="D84" s="39">
        <f t="shared" ref="D84:F84" si="59">D79-SUM(D80:D83)</f>
        <v>27016.327385827353</v>
      </c>
      <c r="E84" s="39">
        <f t="shared" si="59"/>
        <v>27056.576202258759</v>
      </c>
      <c r="F84" s="39">
        <f t="shared" si="59"/>
        <v>27097.533489700261</v>
      </c>
      <c r="G84" s="39">
        <f>'Profit and Loss Statement'!F28</f>
        <v>108147.21186320184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0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125694.19500000004</v>
      </c>
      <c r="D92" s="6">
        <f t="shared" ref="D92:F92" si="64">$G$92*M92</f>
        <v>125694.19500000004</v>
      </c>
      <c r="E92" s="6">
        <f t="shared" si="64"/>
        <v>125694.19500000004</v>
      </c>
      <c r="F92" s="6">
        <f t="shared" si="64"/>
        <v>125694.19500000004</v>
      </c>
      <c r="G92" s="6">
        <f>'Profit and Loss Statement'!G6</f>
        <v>502776.78000000014</v>
      </c>
      <c r="K92" s="4" t="s">
        <v>113</v>
      </c>
      <c r="L92" s="107">
        <v>0.25</v>
      </c>
      <c r="M92" s="107">
        <v>0.25</v>
      </c>
      <c r="N92" s="107">
        <v>0.25</v>
      </c>
      <c r="O92" s="107">
        <v>0.25</v>
      </c>
    </row>
    <row r="93" spans="2:15">
      <c r="B93" s="31" t="s">
        <v>52</v>
      </c>
      <c r="C93" s="6">
        <f>$G$93*L92</f>
        <v>13662.412500000002</v>
      </c>
      <c r="D93" s="6">
        <f t="shared" ref="D93:F93" si="65">$G$93*M92</f>
        <v>13662.412500000002</v>
      </c>
      <c r="E93" s="6">
        <f t="shared" si="65"/>
        <v>13662.412500000002</v>
      </c>
      <c r="F93" s="6">
        <f t="shared" si="65"/>
        <v>13662.412500000002</v>
      </c>
      <c r="G93" s="6">
        <f>'Profit and Loss Statement'!G7</f>
        <v>54649.650000000009</v>
      </c>
    </row>
    <row r="94" spans="2:15">
      <c r="B94" s="29" t="s">
        <v>12</v>
      </c>
      <c r="C94" s="17">
        <f>1-(C93/C92)</f>
        <v>0.89130434782608692</v>
      </c>
      <c r="D94" s="17">
        <f t="shared" ref="D94:G94" si="66">1-(D93/D92)</f>
        <v>0.89130434782608692</v>
      </c>
      <c r="E94" s="17">
        <f t="shared" si="66"/>
        <v>0.89130434782608692</v>
      </c>
      <c r="F94" s="17">
        <f t="shared" si="66"/>
        <v>0.89130434782608692</v>
      </c>
      <c r="G94" s="17">
        <f t="shared" si="66"/>
        <v>0.89130434782608692</v>
      </c>
    </row>
    <row r="95" spans="2:15">
      <c r="B95" s="30"/>
    </row>
    <row r="96" spans="2:15">
      <c r="B96" s="37" t="s">
        <v>10</v>
      </c>
      <c r="C96" s="6">
        <f>C92-C93</f>
        <v>112031.78250000003</v>
      </c>
      <c r="D96" s="6">
        <f t="shared" ref="D96:G96" si="67">D92-D93</f>
        <v>112031.78250000003</v>
      </c>
      <c r="E96" s="6">
        <f t="shared" si="67"/>
        <v>112031.78250000003</v>
      </c>
      <c r="F96" s="6">
        <f t="shared" si="67"/>
        <v>112031.78250000003</v>
      </c>
      <c r="G96" s="6">
        <f t="shared" si="67"/>
        <v>448127.13000000012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50392.75</v>
      </c>
      <c r="D99" s="6">
        <f>$G$99/4</f>
        <v>50392.75</v>
      </c>
      <c r="E99" s="6">
        <f>$G$99/4</f>
        <v>50392.75</v>
      </c>
      <c r="F99" s="6">
        <f>$G$99/4</f>
        <v>50392.75</v>
      </c>
      <c r="G99" s="6">
        <f>'Profit and Loss Statement'!G13</f>
        <v>201571</v>
      </c>
    </row>
    <row r="100" spans="2:7">
      <c r="B100" s="33" t="str">
        <f>B70</f>
        <v>Facility Costs</v>
      </c>
      <c r="C100" s="6">
        <f>$G$100/4</f>
        <v>2652.25</v>
      </c>
      <c r="D100" s="6">
        <f t="shared" ref="D100:F100" si="68">$G$100/4</f>
        <v>2652.25</v>
      </c>
      <c r="E100" s="6">
        <f t="shared" si="68"/>
        <v>2652.25</v>
      </c>
      <c r="F100" s="6">
        <f t="shared" si="68"/>
        <v>2652.25</v>
      </c>
      <c r="G100" s="6">
        <f>'Profit and Loss Statement'!G14</f>
        <v>10609</v>
      </c>
    </row>
    <row r="101" spans="2:7">
      <c r="B101" s="33" t="str">
        <f t="shared" ref="B101:B105" si="69">B71</f>
        <v>General and Administrative</v>
      </c>
      <c r="C101" s="6">
        <f>$G101/4</f>
        <v>1973.3988615000003</v>
      </c>
      <c r="D101" s="6">
        <f t="shared" ref="D101:F101" si="70">$G101/4</f>
        <v>1973.3988615000003</v>
      </c>
      <c r="E101" s="6">
        <f t="shared" si="70"/>
        <v>1973.3988615000003</v>
      </c>
      <c r="F101" s="6">
        <f t="shared" si="70"/>
        <v>1973.3988615000003</v>
      </c>
      <c r="G101" s="6">
        <f>'Profit and Loss Statement'!G15</f>
        <v>7893.5954460000012</v>
      </c>
    </row>
    <row r="102" spans="2:7">
      <c r="B102" s="33" t="str">
        <f t="shared" si="69"/>
        <v>Equipment Maintenance</v>
      </c>
      <c r="C102" s="6">
        <f>$G$102/4</f>
        <v>689.0625</v>
      </c>
      <c r="D102" s="6">
        <f t="shared" ref="D102:F102" si="71">$G$102/4</f>
        <v>689.0625</v>
      </c>
      <c r="E102" s="6">
        <f t="shared" si="71"/>
        <v>689.0625</v>
      </c>
      <c r="F102" s="6">
        <f t="shared" si="71"/>
        <v>689.0625</v>
      </c>
      <c r="G102" s="6">
        <f>'Profit and Loss Statement'!G16</f>
        <v>2756.25</v>
      </c>
    </row>
    <row r="103" spans="2:7">
      <c r="B103" s="33" t="str">
        <f t="shared" si="69"/>
        <v>Insurance Costs</v>
      </c>
      <c r="C103" s="6">
        <f>$G$103/4</f>
        <v>413.4375</v>
      </c>
      <c r="D103" s="6">
        <f t="shared" ref="D103:F103" si="72">$G$103/4</f>
        <v>413.4375</v>
      </c>
      <c r="E103" s="6">
        <f t="shared" si="72"/>
        <v>413.4375</v>
      </c>
      <c r="F103" s="6">
        <f t="shared" si="72"/>
        <v>413.4375</v>
      </c>
      <c r="G103" s="6">
        <f>'Profit and Loss Statement'!G17</f>
        <v>1653.75</v>
      </c>
    </row>
    <row r="104" spans="2:7">
      <c r="B104" s="33" t="str">
        <f t="shared" si="69"/>
        <v>Marketing</v>
      </c>
      <c r="C104" s="6">
        <f>$G$104/4</f>
        <v>1323</v>
      </c>
      <c r="D104" s="6">
        <f t="shared" ref="D104:F104" si="73">$G$104/4</f>
        <v>1323</v>
      </c>
      <c r="E104" s="6">
        <f t="shared" si="73"/>
        <v>1323</v>
      </c>
      <c r="F104" s="6">
        <f t="shared" si="73"/>
        <v>1323</v>
      </c>
      <c r="G104" s="6">
        <f>'Profit and Loss Statement'!G18</f>
        <v>5292</v>
      </c>
    </row>
    <row r="105" spans="2:7">
      <c r="B105" s="33" t="str">
        <f t="shared" si="69"/>
        <v>Professional Fees and Licensure</v>
      </c>
      <c r="C105" s="6">
        <f>$G$105/4</f>
        <v>826.875</v>
      </c>
      <c r="D105" s="6">
        <f t="shared" ref="D105:F105" si="74">$G$105/4</f>
        <v>826.875</v>
      </c>
      <c r="E105" s="6">
        <f t="shared" si="74"/>
        <v>826.875</v>
      </c>
      <c r="F105" s="6">
        <f t="shared" si="74"/>
        <v>826.875</v>
      </c>
      <c r="G105" s="6">
        <f>'Profit and Loss Statement'!G19</f>
        <v>3307.5</v>
      </c>
    </row>
    <row r="106" spans="2:7">
      <c r="B106" s="29" t="s">
        <v>14</v>
      </c>
      <c r="C106" s="6">
        <f>$G$106/4</f>
        <v>3855.0453750000001</v>
      </c>
      <c r="D106" s="6">
        <f t="shared" ref="D106:F106" si="75">$G$106/4</f>
        <v>3855.0453750000001</v>
      </c>
      <c r="E106" s="6">
        <f t="shared" si="75"/>
        <v>3855.0453750000001</v>
      </c>
      <c r="F106" s="6">
        <f t="shared" si="75"/>
        <v>3855.0453750000001</v>
      </c>
      <c r="G106" s="6">
        <f>'Profit and Loss Statement'!G20</f>
        <v>15420.181500000001</v>
      </c>
    </row>
    <row r="107" spans="2:7">
      <c r="B107" s="28" t="s">
        <v>8</v>
      </c>
      <c r="C107" s="6">
        <f>SUM(C99:C106)</f>
        <v>62125.8192365</v>
      </c>
      <c r="D107" s="6">
        <f t="shared" ref="D107:F107" si="76">SUM(D99:D106)</f>
        <v>62125.8192365</v>
      </c>
      <c r="E107" s="6">
        <f t="shared" si="76"/>
        <v>62125.8192365</v>
      </c>
      <c r="F107" s="6">
        <f t="shared" si="76"/>
        <v>62125.8192365</v>
      </c>
      <c r="G107" s="6">
        <f>SUM(G99:G106)</f>
        <v>248503.276946</v>
      </c>
    </row>
    <row r="108" spans="2:7">
      <c r="B108" s="30"/>
    </row>
    <row r="109" spans="2:7">
      <c r="B109" s="24" t="s">
        <v>47</v>
      </c>
      <c r="C109" s="25">
        <f>C96-C107</f>
        <v>49905.963263500031</v>
      </c>
      <c r="D109" s="25">
        <f t="shared" ref="D109:G109" si="77">D96-D107</f>
        <v>49905.963263500031</v>
      </c>
      <c r="E109" s="25">
        <f t="shared" si="77"/>
        <v>49905.963263500031</v>
      </c>
      <c r="F109" s="25">
        <f t="shared" si="77"/>
        <v>49905.963263500031</v>
      </c>
      <c r="G109" s="25">
        <f t="shared" si="77"/>
        <v>199623.85305400012</v>
      </c>
    </row>
    <row r="110" spans="2:7">
      <c r="B110" s="29" t="s">
        <v>15</v>
      </c>
      <c r="C110" s="6">
        <f>$G$110*L92</f>
        <v>11745.982585203572</v>
      </c>
      <c r="D110" s="6">
        <f t="shared" ref="D110:F110" si="78">$G$110*M92</f>
        <v>11745.982585203572</v>
      </c>
      <c r="E110" s="6">
        <f t="shared" si="78"/>
        <v>11745.982585203572</v>
      </c>
      <c r="F110" s="6">
        <f t="shared" si="78"/>
        <v>11745.982585203572</v>
      </c>
      <c r="G110" s="6">
        <f>'Profit and Loss Statement'!G24</f>
        <v>46983.930340814288</v>
      </c>
    </row>
    <row r="111" spans="2:7">
      <c r="B111" s="29" t="s">
        <v>102</v>
      </c>
      <c r="C111" s="6">
        <f>$G$111*L92</f>
        <v>2349.1965170407143</v>
      </c>
      <c r="D111" s="6">
        <f t="shared" ref="D111:F111" si="79">$G$111*M92</f>
        <v>2349.1965170407143</v>
      </c>
      <c r="E111" s="6">
        <f t="shared" si="79"/>
        <v>2349.1965170407143</v>
      </c>
      <c r="F111" s="6">
        <f t="shared" si="79"/>
        <v>2349.1965170407143</v>
      </c>
      <c r="G111" s="6">
        <f>'Profit and Loss Statement'!G25</f>
        <v>9396.7860681628572</v>
      </c>
    </row>
    <row r="112" spans="2:7">
      <c r="B112" s="29" t="s">
        <v>16</v>
      </c>
      <c r="C112" s="6">
        <f>SUM('Loan Amortization Table'!D38:D40)</f>
        <v>986.40054508442904</v>
      </c>
      <c r="D112" s="6">
        <f>SUM('Loan Amortization Table'!D41:D43)</f>
        <v>943.98868399068215</v>
      </c>
      <c r="E112" s="6">
        <f>SUM('Loan Amortization Table'!D44:D46)</f>
        <v>900.83027736508336</v>
      </c>
      <c r="F112" s="6">
        <f>SUM('Loan Amortization Table'!D47:D49)</f>
        <v>856.91218430278309</v>
      </c>
      <c r="G112" s="6">
        <f>'Profit and Loss Statement'!G26</f>
        <v>3688.1316907429782</v>
      </c>
    </row>
    <row r="113" spans="2:15">
      <c r="B113" s="29" t="s">
        <v>54</v>
      </c>
      <c r="C113" s="6">
        <f>$G$113/4</f>
        <v>2000</v>
      </c>
      <c r="D113" s="6">
        <f>$G$113/4</f>
        <v>2000</v>
      </c>
      <c r="E113" s="6">
        <f>$G$113/4</f>
        <v>2000</v>
      </c>
      <c r="F113" s="6">
        <f>$G$113/4</f>
        <v>2000</v>
      </c>
      <c r="G113" s="6">
        <f>'Profit and Loss Statement'!G27</f>
        <v>8000</v>
      </c>
    </row>
    <row r="114" spans="2:15">
      <c r="B114" s="38" t="s">
        <v>17</v>
      </c>
      <c r="C114" s="39">
        <f>C109-SUM(C110:C113)</f>
        <v>32824.383616171312</v>
      </c>
      <c r="D114" s="39">
        <f t="shared" ref="D114:F114" si="80">D109-SUM(D110:D113)</f>
        <v>32866.795477265063</v>
      </c>
      <c r="E114" s="39">
        <f t="shared" si="80"/>
        <v>32909.953883890659</v>
      </c>
      <c r="F114" s="39">
        <f t="shared" si="80"/>
        <v>32953.871976952963</v>
      </c>
      <c r="G114" s="39">
        <f>'Profit and Loss Statement'!G28</f>
        <v>131555.00495427998</v>
      </c>
    </row>
    <row r="117" spans="2:15">
      <c r="B117" s="112"/>
      <c r="K117" s="112"/>
    </row>
    <row r="118" spans="2:15">
      <c r="C118" s="120"/>
      <c r="D118" s="120"/>
      <c r="E118" s="120"/>
      <c r="F118" s="120"/>
      <c r="G118" s="120"/>
      <c r="L118" s="120"/>
      <c r="M118" s="120"/>
      <c r="N118" s="120"/>
      <c r="O118" s="120"/>
    </row>
    <row r="119" spans="2:15">
      <c r="B119" s="124"/>
      <c r="C119" s="1"/>
      <c r="D119" s="1"/>
      <c r="E119" s="1"/>
      <c r="F119" s="1"/>
      <c r="G119" s="1"/>
      <c r="L119" s="126"/>
      <c r="M119" s="126"/>
      <c r="N119" s="126"/>
      <c r="O119" s="126"/>
    </row>
    <row r="120" spans="2:15">
      <c r="C120" s="1"/>
      <c r="D120" s="1"/>
      <c r="E120" s="1"/>
      <c r="F120" s="1"/>
      <c r="G120" s="1"/>
    </row>
    <row r="121" spans="2:15">
      <c r="C121" s="125"/>
      <c r="D121" s="125"/>
      <c r="E121" s="125"/>
      <c r="F121" s="125"/>
      <c r="G121" s="125"/>
    </row>
    <row r="123" spans="2:15">
      <c r="B123" s="124"/>
      <c r="C123" s="1"/>
      <c r="D123" s="1"/>
      <c r="E123" s="1"/>
      <c r="F123" s="1"/>
      <c r="G123" s="1"/>
    </row>
    <row r="125" spans="2:15">
      <c r="I125" s="112"/>
      <c r="J125" s="112"/>
      <c r="K125" s="112"/>
    </row>
    <row r="126" spans="2:15">
      <c r="C126" s="1"/>
      <c r="D126" s="1"/>
      <c r="E126" s="1"/>
      <c r="F126" s="1"/>
      <c r="G126" s="1"/>
      <c r="I126" s="114">
        <f>SUM(C126:F126)</f>
        <v>0</v>
      </c>
      <c r="J126" s="114">
        <f>G126-I126</f>
        <v>0</v>
      </c>
      <c r="K126" s="112"/>
    </row>
    <row r="127" spans="2:15">
      <c r="C127" s="1"/>
      <c r="D127" s="1"/>
      <c r="E127" s="1"/>
      <c r="F127" s="1"/>
      <c r="G127" s="1"/>
      <c r="I127" s="114">
        <f t="shared" ref="I127:I133" si="81">SUM(C127:F127)</f>
        <v>0</v>
      </c>
      <c r="J127" s="114">
        <f t="shared" ref="J127:J133" si="82">G127-I127</f>
        <v>0</v>
      </c>
      <c r="K127" s="112"/>
    </row>
    <row r="128" spans="2:15">
      <c r="C128" s="1"/>
      <c r="D128" s="1"/>
      <c r="E128" s="1"/>
      <c r="F128" s="1"/>
      <c r="G128" s="1"/>
      <c r="I128" s="114">
        <f t="shared" si="81"/>
        <v>0</v>
      </c>
      <c r="J128" s="114">
        <f t="shared" si="82"/>
        <v>0</v>
      </c>
      <c r="K128" s="112"/>
    </row>
    <row r="129" spans="2:11">
      <c r="C129" s="1"/>
      <c r="D129" s="1"/>
      <c r="E129" s="1"/>
      <c r="F129" s="1"/>
      <c r="G129" s="1"/>
      <c r="I129" s="114">
        <f t="shared" si="81"/>
        <v>0</v>
      </c>
      <c r="J129" s="114">
        <f t="shared" si="82"/>
        <v>0</v>
      </c>
      <c r="K129" s="112"/>
    </row>
    <row r="130" spans="2:11">
      <c r="C130" s="1"/>
      <c r="D130" s="1"/>
      <c r="E130" s="1"/>
      <c r="F130" s="1"/>
      <c r="G130" s="1"/>
      <c r="I130" s="114">
        <f t="shared" si="81"/>
        <v>0</v>
      </c>
      <c r="J130" s="114">
        <f t="shared" si="82"/>
        <v>0</v>
      </c>
      <c r="K130" s="112"/>
    </row>
    <row r="131" spans="2:11">
      <c r="C131" s="1"/>
      <c r="D131" s="1"/>
      <c r="E131" s="1"/>
      <c r="F131" s="1"/>
      <c r="G131" s="1"/>
      <c r="I131" s="114">
        <f t="shared" si="81"/>
        <v>0</v>
      </c>
      <c r="J131" s="114">
        <f t="shared" si="82"/>
        <v>0</v>
      </c>
      <c r="K131" s="112"/>
    </row>
    <row r="132" spans="2:11">
      <c r="C132" s="1"/>
      <c r="D132" s="1"/>
      <c r="E132" s="1"/>
      <c r="F132" s="1"/>
      <c r="G132" s="1"/>
      <c r="I132" s="114">
        <f t="shared" si="81"/>
        <v>0</v>
      </c>
      <c r="J132" s="114">
        <f t="shared" si="82"/>
        <v>0</v>
      </c>
      <c r="K132" s="112"/>
    </row>
    <row r="133" spans="2:11">
      <c r="C133" s="1"/>
      <c r="D133" s="1"/>
      <c r="E133" s="1"/>
      <c r="F133" s="1"/>
      <c r="G133" s="1"/>
      <c r="I133" s="114">
        <f t="shared" si="81"/>
        <v>0</v>
      </c>
      <c r="J133" s="114">
        <f t="shared" si="82"/>
        <v>0</v>
      </c>
      <c r="K133" s="112"/>
    </row>
    <row r="134" spans="2:11">
      <c r="B134" s="124"/>
      <c r="C134" s="1"/>
      <c r="D134" s="1"/>
      <c r="E134" s="1"/>
      <c r="F134" s="1"/>
      <c r="G134" s="1"/>
      <c r="I134" s="114"/>
      <c r="J134" s="112"/>
      <c r="K134" s="112"/>
    </row>
    <row r="136" spans="2:11">
      <c r="B136" s="124"/>
      <c r="C136" s="123"/>
      <c r="D136" s="123"/>
      <c r="E136" s="123"/>
      <c r="F136" s="123"/>
      <c r="G136" s="123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4"/>
      <c r="C141" s="123"/>
      <c r="D141" s="123"/>
      <c r="E141" s="123"/>
      <c r="F141" s="123"/>
      <c r="G141" s="123"/>
    </row>
    <row r="144" spans="2:11">
      <c r="B144" s="112"/>
      <c r="K144" s="112"/>
    </row>
    <row r="145" spans="2:15">
      <c r="C145" s="120"/>
      <c r="D145" s="120"/>
      <c r="E145" s="120"/>
      <c r="F145" s="120"/>
      <c r="G145" s="120"/>
      <c r="L145" s="120"/>
      <c r="M145" s="120"/>
      <c r="N145" s="120"/>
      <c r="O145" s="120"/>
    </row>
    <row r="146" spans="2:15">
      <c r="B146" s="124"/>
      <c r="C146" s="1"/>
      <c r="D146" s="1"/>
      <c r="E146" s="1"/>
      <c r="F146" s="1"/>
      <c r="G146" s="1"/>
      <c r="L146" s="126"/>
      <c r="M146" s="126"/>
      <c r="N146" s="126"/>
      <c r="O146" s="126"/>
    </row>
    <row r="147" spans="2:15">
      <c r="C147" s="1"/>
      <c r="D147" s="1"/>
      <c r="E147" s="1"/>
      <c r="F147" s="1"/>
      <c r="G147" s="1"/>
    </row>
    <row r="148" spans="2:15">
      <c r="C148" s="125"/>
      <c r="D148" s="125"/>
      <c r="E148" s="125"/>
      <c r="F148" s="125"/>
      <c r="G148" s="125"/>
    </row>
    <row r="150" spans="2:15">
      <c r="B150" s="124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4"/>
      <c r="C161" s="1"/>
      <c r="D161" s="1"/>
      <c r="E161" s="1"/>
      <c r="F161" s="1"/>
      <c r="G161" s="1"/>
    </row>
    <row r="163" spans="2:7">
      <c r="B163" s="124"/>
      <c r="C163" s="123"/>
      <c r="D163" s="123"/>
      <c r="E163" s="123"/>
      <c r="F163" s="123"/>
      <c r="G163" s="123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4"/>
      <c r="C168" s="123"/>
      <c r="D168" s="123"/>
      <c r="E168" s="123"/>
      <c r="F168" s="123"/>
      <c r="G168" s="123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J151"/>
  <sheetViews>
    <sheetView showGridLines="0" workbookViewId="0">
      <selection activeCell="W5" sqref="W5"/>
    </sheetView>
  </sheetViews>
  <sheetFormatPr defaultRowHeight="15"/>
  <cols>
    <col min="3" max="3" width="27.5703125" customWidth="1"/>
    <col min="4" max="6" width="8.5703125" bestFit="1" customWidth="1"/>
    <col min="7" max="7" width="9.28515625" bestFit="1" customWidth="1"/>
    <col min="8" max="8" width="8.5703125" bestFit="1" customWidth="1"/>
    <col min="9" max="9" width="9.28515625" bestFit="1" customWidth="1"/>
    <col min="10" max="10" width="8.5703125" bestFit="1" customWidth="1"/>
  </cols>
  <sheetData>
    <row r="4" spans="3:10">
      <c r="C4" s="7" t="s">
        <v>66</v>
      </c>
      <c r="D4" s="3"/>
      <c r="E4" s="3"/>
      <c r="F4" s="3"/>
      <c r="G4" s="3"/>
      <c r="H4" s="3"/>
      <c r="I4" s="3"/>
      <c r="J4" s="3"/>
    </row>
    <row r="5" spans="3:10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10">
      <c r="C6" s="41" t="s">
        <v>67</v>
      </c>
      <c r="D6" s="13">
        <f>'Expanded Profit and Loss'!C28+'Expanded Profit and Loss'!C27</f>
        <v>7806.0613433962553</v>
      </c>
      <c r="E6" s="13">
        <f>'Expanded Profit and Loss'!D28+'Expanded Profit and Loss'!D27</f>
        <v>7828.5446058173948</v>
      </c>
      <c r="F6" s="13">
        <f>'Expanded Profit and Loss'!E28+'Expanded Profit and Loss'!E27</f>
        <v>7851.0514988627929</v>
      </c>
      <c r="G6" s="13">
        <f>'Expanded Profit and Loss'!F28+'Expanded Profit and Loss'!F27</f>
        <v>7873.5821603777604</v>
      </c>
      <c r="H6" s="13">
        <f>'Expanded Profit and Loss'!G28+'Expanded Profit and Loss'!G27</f>
        <v>7896.1367290117014</v>
      </c>
      <c r="I6" s="13">
        <f>'Expanded Profit and Loss'!H28+'Expanded Profit and Loss'!H27</f>
        <v>7918.7153442228109</v>
      </c>
      <c r="J6" s="13">
        <f>'Expanded Profit and Loss'!I28+'Expanded Profit and Loss'!I27</f>
        <v>7941.3181462827879</v>
      </c>
    </row>
    <row r="7" spans="3:10">
      <c r="C7" s="30"/>
    </row>
    <row r="8" spans="3:10">
      <c r="C8" s="35" t="s">
        <v>19</v>
      </c>
    </row>
    <row r="9" spans="3:10">
      <c r="C9" s="12" t="s">
        <v>20</v>
      </c>
      <c r="D9" s="13">
        <f>'Cash Flow Analysis'!E9</f>
        <v>15000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10">
      <c r="C10" s="31" t="s">
        <v>21</v>
      </c>
      <c r="D10" s="6">
        <f>'Cash Flow Analysis'!E10</f>
        <v>75000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10">
      <c r="C11" s="12" t="s">
        <v>22</v>
      </c>
      <c r="D11" s="13">
        <f>$I$36/12</f>
        <v>208.91666666666666</v>
      </c>
      <c r="E11" s="13">
        <f t="shared" ref="E11:J11" si="1">$I$36/12</f>
        <v>208.91666666666666</v>
      </c>
      <c r="F11" s="13">
        <f t="shared" si="1"/>
        <v>208.91666666666666</v>
      </c>
      <c r="G11" s="13">
        <f t="shared" si="1"/>
        <v>208.91666666666666</v>
      </c>
      <c r="H11" s="13">
        <f t="shared" si="1"/>
        <v>208.91666666666666</v>
      </c>
      <c r="I11" s="13">
        <f t="shared" si="1"/>
        <v>208.91666666666666</v>
      </c>
      <c r="J11" s="13">
        <f t="shared" si="1"/>
        <v>208.91666666666666</v>
      </c>
    </row>
    <row r="12" spans="3:10">
      <c r="C12" s="37" t="s">
        <v>23</v>
      </c>
      <c r="D12" s="26">
        <f>SUM(D9:D11)</f>
        <v>90208.916666666672</v>
      </c>
      <c r="E12" s="26">
        <f t="shared" ref="E12:J12" si="2">SUM(E9:E11)</f>
        <v>208.91666666666666</v>
      </c>
      <c r="F12" s="26">
        <f t="shared" si="2"/>
        <v>208.91666666666666</v>
      </c>
      <c r="G12" s="26">
        <f t="shared" si="2"/>
        <v>208.91666666666666</v>
      </c>
      <c r="H12" s="26">
        <f t="shared" si="2"/>
        <v>208.91666666666666</v>
      </c>
      <c r="I12" s="26">
        <f t="shared" si="2"/>
        <v>208.91666666666666</v>
      </c>
      <c r="J12" s="26">
        <f t="shared" si="2"/>
        <v>208.91666666666666</v>
      </c>
    </row>
    <row r="13" spans="3:10">
      <c r="C13" s="30"/>
    </row>
    <row r="14" spans="3:10">
      <c r="C14" s="30"/>
    </row>
    <row r="15" spans="3:10">
      <c r="C15" s="41" t="s">
        <v>18</v>
      </c>
      <c r="D15" s="27">
        <f>D6+D12</f>
        <v>98014.978010062929</v>
      </c>
      <c r="E15" s="27">
        <f t="shared" ref="E15:J15" si="3">E6+E12</f>
        <v>8037.4612724840617</v>
      </c>
      <c r="F15" s="27">
        <f t="shared" si="3"/>
        <v>8059.9681655294598</v>
      </c>
      <c r="G15" s="27">
        <f t="shared" si="3"/>
        <v>8082.4988270444273</v>
      </c>
      <c r="H15" s="27">
        <f t="shared" si="3"/>
        <v>8105.0533956783684</v>
      </c>
      <c r="I15" s="27">
        <f t="shared" si="3"/>
        <v>8127.6320108894779</v>
      </c>
      <c r="J15" s="27">
        <f t="shared" si="3"/>
        <v>8150.2348129494549</v>
      </c>
    </row>
    <row r="16" spans="3:10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694.45099866420446</v>
      </c>
      <c r="E18" s="6">
        <f>'Loan Amortization Table'!C15</f>
        <v>698.501962823079</v>
      </c>
      <c r="F18" s="6">
        <f>'Loan Amortization Table'!C16</f>
        <v>702.57655760621356</v>
      </c>
      <c r="G18" s="6">
        <f>'Loan Amortization Table'!C17</f>
        <v>706.67492085891649</v>
      </c>
      <c r="H18" s="6">
        <f>'Loan Amortization Table'!C18</f>
        <v>710.79719123059351</v>
      </c>
      <c r="I18" s="6">
        <f>'Loan Amortization Table'!C19</f>
        <v>714.9435081794386</v>
      </c>
      <c r="J18" s="6">
        <f>'Loan Amortization Table'!C20</f>
        <v>719.11401197715213</v>
      </c>
    </row>
    <row r="19" spans="3:10">
      <c r="C19" s="12" t="s">
        <v>25</v>
      </c>
      <c r="D19" s="13">
        <f>$I$44/12</f>
        <v>146.24166666666665</v>
      </c>
      <c r="E19" s="13">
        <f t="shared" ref="E19:J19" si="4">$I$44/12</f>
        <v>146.24166666666665</v>
      </c>
      <c r="F19" s="13">
        <f t="shared" si="4"/>
        <v>146.24166666666665</v>
      </c>
      <c r="G19" s="13">
        <f t="shared" si="4"/>
        <v>146.24166666666665</v>
      </c>
      <c r="H19" s="13">
        <f t="shared" si="4"/>
        <v>146.24166666666665</v>
      </c>
      <c r="I19" s="13">
        <f t="shared" si="4"/>
        <v>146.24166666666665</v>
      </c>
      <c r="J19" s="13">
        <f t="shared" si="4"/>
        <v>146.24166666666665</v>
      </c>
    </row>
    <row r="20" spans="3:10">
      <c r="C20" s="31" t="s">
        <v>33</v>
      </c>
      <c r="D20" s="6">
        <f>I45</f>
        <v>45000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45840.692665330869</v>
      </c>
      <c r="E22" s="26">
        <f t="shared" ref="E22:J22" si="5">SUM(E18:E21)</f>
        <v>844.74362948974567</v>
      </c>
      <c r="F22" s="26">
        <f t="shared" si="5"/>
        <v>848.81822427288023</v>
      </c>
      <c r="G22" s="26">
        <f t="shared" si="5"/>
        <v>852.91658752558317</v>
      </c>
      <c r="H22" s="26">
        <f t="shared" si="5"/>
        <v>857.03885789726019</v>
      </c>
      <c r="I22" s="26">
        <f t="shared" si="5"/>
        <v>861.18517484610527</v>
      </c>
      <c r="J22" s="26">
        <f t="shared" si="5"/>
        <v>865.35567864381881</v>
      </c>
    </row>
    <row r="23" spans="3:10">
      <c r="C23" s="30"/>
    </row>
    <row r="24" spans="3:10">
      <c r="C24" s="42" t="s">
        <v>27</v>
      </c>
      <c r="D24" s="25">
        <f>D15-D22</f>
        <v>52174.285344732059</v>
      </c>
      <c r="E24" s="25">
        <f t="shared" ref="E24:J24" si="6">E15-E22</f>
        <v>7192.7176429943156</v>
      </c>
      <c r="F24" s="25">
        <f t="shared" si="6"/>
        <v>7211.14994125658</v>
      </c>
      <c r="G24" s="25">
        <f t="shared" si="6"/>
        <v>7229.5822395188443</v>
      </c>
      <c r="H24" s="25">
        <f t="shared" si="6"/>
        <v>7248.0145377811077</v>
      </c>
      <c r="I24" s="25">
        <f t="shared" si="6"/>
        <v>7266.446836043373</v>
      </c>
      <c r="J24" s="25">
        <f t="shared" si="6"/>
        <v>7284.8791343056364</v>
      </c>
    </row>
    <row r="25" spans="3:10">
      <c r="C25" s="42" t="s">
        <v>6</v>
      </c>
      <c r="D25" s="25">
        <f>D24</f>
        <v>52174.285344732059</v>
      </c>
      <c r="E25" s="25">
        <f>D25+E24</f>
        <v>59367.002987726373</v>
      </c>
      <c r="F25" s="25">
        <f t="shared" ref="F25:J25" si="7">E25+F24</f>
        <v>66578.152928982949</v>
      </c>
      <c r="G25" s="25">
        <f t="shared" si="7"/>
        <v>73807.735168501793</v>
      </c>
      <c r="H25" s="25">
        <f t="shared" si="7"/>
        <v>81055.749706282906</v>
      </c>
      <c r="I25" s="25">
        <f t="shared" si="7"/>
        <v>88322.196542326274</v>
      </c>
      <c r="J25" s="25">
        <f t="shared" si="7"/>
        <v>95607.07567663191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7963.9452762815854</v>
      </c>
      <c r="E31" s="13">
        <f>'Expanded Profit and Loss'!D56+'Expanded Profit and Loss'!D55</f>
        <v>7986.5968761321801</v>
      </c>
      <c r="F31" s="13">
        <f>'Expanded Profit and Loss'!E56+'Expanded Profit and Loss'!E55</f>
        <v>8009.2730885753726</v>
      </c>
      <c r="G31" s="13">
        <f>'Expanded Profit and Loss'!F56+'Expanded Profit and Loss'!F55</f>
        <v>8031.9740571846205</v>
      </c>
      <c r="H31" s="13">
        <f>'Expanded Profit and Loss'!G56+'Expanded Profit and Loss'!G55</f>
        <v>8054.6999263708922</v>
      </c>
      <c r="I31" s="13">
        <f>'Cash Flow Analysis'!E6</f>
        <v>95161.89905251615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15000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75000</v>
      </c>
      <c r="J35" s="30"/>
    </row>
    <row r="36" spans="3:10">
      <c r="C36" s="12" t="s">
        <v>22</v>
      </c>
      <c r="D36" s="13">
        <f>$I$36/12</f>
        <v>208.91666666666666</v>
      </c>
      <c r="E36" s="13">
        <f t="shared" ref="E36:H36" si="11">$I$36/12</f>
        <v>208.91666666666666</v>
      </c>
      <c r="F36" s="13">
        <f t="shared" si="11"/>
        <v>208.91666666666666</v>
      </c>
      <c r="G36" s="13">
        <f t="shared" si="11"/>
        <v>208.91666666666666</v>
      </c>
      <c r="H36" s="13">
        <f t="shared" si="11"/>
        <v>208.91666666666666</v>
      </c>
      <c r="I36" s="20">
        <f>'Cash Flow Analysis'!E11</f>
        <v>2507</v>
      </c>
      <c r="J36" s="30"/>
    </row>
    <row r="37" spans="3:10">
      <c r="C37" s="37" t="s">
        <v>23</v>
      </c>
      <c r="D37" s="26">
        <f>SUM(D34:D36)</f>
        <v>208.91666666666666</v>
      </c>
      <c r="E37" s="26">
        <f t="shared" ref="E37:H37" si="12">SUM(E34:E36)</f>
        <v>208.91666666666666</v>
      </c>
      <c r="F37" s="26">
        <f t="shared" si="12"/>
        <v>208.91666666666666</v>
      </c>
      <c r="G37" s="26">
        <f t="shared" si="12"/>
        <v>208.91666666666666</v>
      </c>
      <c r="H37" s="26">
        <f t="shared" si="12"/>
        <v>208.91666666666666</v>
      </c>
      <c r="I37" s="44">
        <f>'Cash Flow Analysis'!E12</f>
        <v>92507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8172.8619429482524</v>
      </c>
      <c r="E40" s="27">
        <f t="shared" ref="E40:H40" si="13">E31+E37</f>
        <v>8195.5135427988462</v>
      </c>
      <c r="F40" s="27">
        <f t="shared" si="13"/>
        <v>8218.1897552420396</v>
      </c>
      <c r="G40" s="27">
        <f t="shared" si="13"/>
        <v>8240.8907238512875</v>
      </c>
      <c r="H40" s="27">
        <f t="shared" si="13"/>
        <v>8263.6165930375591</v>
      </c>
      <c r="I40" s="36">
        <f>'Cash Flow Analysis'!E15</f>
        <v>187668.89905251615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723.30884371368552</v>
      </c>
      <c r="E43" s="6">
        <f>'Loan Amortization Table'!C22</f>
        <v>727.52814530201533</v>
      </c>
      <c r="F43" s="6">
        <f>'Loan Amortization Table'!C23</f>
        <v>731.77205948294375</v>
      </c>
      <c r="G43" s="6">
        <f>'Loan Amortization Table'!C24</f>
        <v>736.04072982992761</v>
      </c>
      <c r="H43" s="6">
        <f>'Loan Amortization Table'!C25</f>
        <v>740.33430075393551</v>
      </c>
      <c r="I43" s="6">
        <f>'Cash Flow Analysis'!E18</f>
        <v>8606.0432304221049</v>
      </c>
      <c r="J43" s="30"/>
    </row>
    <row r="44" spans="3:10">
      <c r="C44" s="12" t="s">
        <v>25</v>
      </c>
      <c r="D44" s="13">
        <f>$I$44/12</f>
        <v>146.24166666666665</v>
      </c>
      <c r="E44" s="13">
        <f t="shared" ref="E44:H44" si="14">$I$44/12</f>
        <v>146.24166666666665</v>
      </c>
      <c r="F44" s="13">
        <f t="shared" si="14"/>
        <v>146.24166666666665</v>
      </c>
      <c r="G44" s="13">
        <f t="shared" si="14"/>
        <v>146.24166666666665</v>
      </c>
      <c r="H44" s="13">
        <f t="shared" si="14"/>
        <v>146.24166666666665</v>
      </c>
      <c r="I44" s="13">
        <f>'Cash Flow Analysis'!E19</f>
        <v>1754.8999999999999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45000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66613.329336761308</v>
      </c>
      <c r="I46" s="13">
        <f>'Cash Flow Analysis'!E21</f>
        <v>66613.329336761308</v>
      </c>
      <c r="J46" s="30"/>
    </row>
    <row r="47" spans="3:10">
      <c r="C47" s="37" t="s">
        <v>26</v>
      </c>
      <c r="D47" s="26">
        <f>SUM(D43:D46)</f>
        <v>869.55051038035219</v>
      </c>
      <c r="E47" s="26">
        <f t="shared" ref="E47:H47" si="15">SUM(E43:E46)</f>
        <v>873.76981196868201</v>
      </c>
      <c r="F47" s="26">
        <f t="shared" si="15"/>
        <v>878.01372614961042</v>
      </c>
      <c r="G47" s="26">
        <f t="shared" si="15"/>
        <v>882.28239649659429</v>
      </c>
      <c r="H47" s="26">
        <f t="shared" si="15"/>
        <v>67499.905304181913</v>
      </c>
      <c r="I47" s="26">
        <f>'Cash Flow Analysis'!E22</f>
        <v>121974.27256718342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7303.3114325678998</v>
      </c>
      <c r="E49" s="25">
        <f t="shared" ref="E49:H49" si="16">E40-E47</f>
        <v>7321.7437308301642</v>
      </c>
      <c r="F49" s="25">
        <f t="shared" si="16"/>
        <v>7340.1760290924294</v>
      </c>
      <c r="G49" s="25">
        <f t="shared" si="16"/>
        <v>7358.6083273546928</v>
      </c>
      <c r="H49" s="25">
        <f t="shared" si="16"/>
        <v>-59236.288711144356</v>
      </c>
      <c r="I49" s="45">
        <f>'Cash Flow Analysis'!E24</f>
        <v>65694.62648533273</v>
      </c>
      <c r="J49" s="30"/>
    </row>
    <row r="50" spans="3:10">
      <c r="C50" s="42" t="s">
        <v>6</v>
      </c>
      <c r="D50" s="25">
        <f>J25+D49</f>
        <v>102910.38710919982</v>
      </c>
      <c r="E50" s="25">
        <f>D50+E49</f>
        <v>110232.13084002997</v>
      </c>
      <c r="F50" s="25">
        <f t="shared" ref="F50:H50" si="17">E50+F49</f>
        <v>117572.3068691224</v>
      </c>
      <c r="G50" s="25">
        <f t="shared" si="17"/>
        <v>124930.9151964771</v>
      </c>
      <c r="H50" s="25">
        <f t="shared" si="17"/>
        <v>65694.626485332745</v>
      </c>
      <c r="I50" s="45">
        <f>'Cash Flow Analysis'!E25</f>
        <v>65694.62648533273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28976.774785415459</v>
      </c>
      <c r="E58" s="48">
        <f>'Expanded Profit and Loss'!D84+'Expanded Profit and Loss'!D83</f>
        <v>29016.327385827353</v>
      </c>
      <c r="F58" s="48">
        <f>'Expanded Profit and Loss'!E84+'Expanded Profit and Loss'!E83</f>
        <v>29056.576202258759</v>
      </c>
      <c r="G58" s="48">
        <f>'Expanded Profit and Loss'!F84+'Expanded Profit and Loss'!F83</f>
        <v>29097.533489700261</v>
      </c>
      <c r="H58" s="46">
        <f>'Cash Flow Analysis'!F6</f>
        <v>116147.21186320184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639.28499999999997</v>
      </c>
      <c r="E63" s="49">
        <f>$H$63/4</f>
        <v>639.28499999999997</v>
      </c>
      <c r="F63" s="49">
        <f>$H$63/4</f>
        <v>639.28499999999997</v>
      </c>
      <c r="G63" s="49">
        <f>$H$63/4</f>
        <v>639.28499999999997</v>
      </c>
      <c r="H63" s="13">
        <f>'Cash Flow Analysis'!F11</f>
        <v>2557.14</v>
      </c>
    </row>
    <row r="64" spans="3:10">
      <c r="C64" s="37" t="s">
        <v>23</v>
      </c>
      <c r="D64" s="51">
        <f>SUM(D61:D63)</f>
        <v>639.28499999999997</v>
      </c>
      <c r="E64" s="51">
        <f t="shared" ref="E64:G64" si="18">SUM(E61:E63)</f>
        <v>639.28499999999997</v>
      </c>
      <c r="F64" s="51">
        <f t="shared" si="18"/>
        <v>639.28499999999997</v>
      </c>
      <c r="G64" s="51">
        <f t="shared" si="18"/>
        <v>639.28499999999997</v>
      </c>
      <c r="H64" s="32">
        <f>'Cash Flow Analysis'!F12</f>
        <v>2557.14</v>
      </c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41" t="s">
        <v>18</v>
      </c>
      <c r="D67" s="48">
        <f>D58+D64</f>
        <v>29616.059785415458</v>
      </c>
      <c r="E67" s="48">
        <f t="shared" ref="E67:G67" si="19">E58+E64</f>
        <v>29655.612385827353</v>
      </c>
      <c r="F67" s="48">
        <f t="shared" si="19"/>
        <v>29695.861202258759</v>
      </c>
      <c r="G67" s="48">
        <f t="shared" si="19"/>
        <v>29736.818489700261</v>
      </c>
      <c r="H67" s="27">
        <f>'Cash Flow Analysis'!F15</f>
        <v>118704.35186320184</v>
      </c>
    </row>
    <row r="68" spans="3:8">
      <c r="C68" s="30"/>
      <c r="D68" s="30"/>
      <c r="E68" s="30"/>
      <c r="F68" s="30"/>
      <c r="G68" s="30"/>
      <c r="H68" s="30"/>
    </row>
    <row r="69" spans="3:8">
      <c r="C69" s="30" t="s">
        <v>24</v>
      </c>
      <c r="D69" s="30"/>
      <c r="E69" s="30"/>
      <c r="F69" s="30"/>
      <c r="G69" s="30"/>
      <c r="H69" s="30"/>
    </row>
    <row r="70" spans="3:8">
      <c r="C70" s="31" t="s">
        <v>68</v>
      </c>
      <c r="D70" s="50">
        <f>SUM('Loan Amortization Table'!C26:C28)</f>
        <v>2247.0155174653946</v>
      </c>
      <c r="E70" s="50">
        <f>SUM('Loan Amortization Table'!C29:C31)</f>
        <v>2286.5681178772911</v>
      </c>
      <c r="F70" s="50">
        <f>SUM('Loan Amortization Table'!C32:C34)</f>
        <v>2326.8169343086956</v>
      </c>
      <c r="G70" s="50">
        <f>SUM('Loan Amortization Table'!C35:C37)</f>
        <v>2367.7742217501977</v>
      </c>
      <c r="H70" s="32">
        <f>'Cash Flow Analysis'!F18</f>
        <v>9228.1747914015777</v>
      </c>
    </row>
    <row r="71" spans="3:8">
      <c r="C71" s="12" t="s">
        <v>25</v>
      </c>
      <c r="D71" s="49">
        <f>$H$71/4</f>
        <v>447.49949999999995</v>
      </c>
      <c r="E71" s="49">
        <f>$H$71/4</f>
        <v>447.49949999999995</v>
      </c>
      <c r="F71" s="49">
        <f>$H$71/4</f>
        <v>447.49949999999995</v>
      </c>
      <c r="G71" s="49">
        <f>$H$71/4</f>
        <v>447.49949999999995</v>
      </c>
      <c r="H71" s="13">
        <f>'Cash Flow Analysis'!F19</f>
        <v>1789.9979999999998</v>
      </c>
    </row>
    <row r="72" spans="3:8">
      <c r="C72" s="31" t="s">
        <v>33</v>
      </c>
      <c r="D72" s="50">
        <f>H72</f>
        <v>0</v>
      </c>
      <c r="E72" s="50">
        <v>0</v>
      </c>
      <c r="F72" s="50">
        <v>0</v>
      </c>
      <c r="G72" s="50">
        <v>0</v>
      </c>
      <c r="H72" s="32">
        <f>'Cash Flow Analysis'!F20</f>
        <v>0</v>
      </c>
    </row>
    <row r="73" spans="3:8">
      <c r="C73" s="12" t="s">
        <v>32</v>
      </c>
      <c r="D73" s="49">
        <v>0</v>
      </c>
      <c r="E73" s="49">
        <v>0</v>
      </c>
      <c r="F73" s="49">
        <v>0</v>
      </c>
      <c r="G73" s="49">
        <f>H73</f>
        <v>81303.048304241282</v>
      </c>
      <c r="H73" s="13">
        <f>'Cash Flow Analysis'!F21</f>
        <v>81303.048304241282</v>
      </c>
    </row>
    <row r="74" spans="3:8">
      <c r="C74" s="37" t="s">
        <v>26</v>
      </c>
      <c r="D74" s="51">
        <f>SUM(D70:D73)</f>
        <v>2694.5150174653945</v>
      </c>
      <c r="E74" s="51">
        <f t="shared" ref="E74:G74" si="20">SUM(E70:E73)</f>
        <v>2734.067617877291</v>
      </c>
      <c r="F74" s="51">
        <f t="shared" si="20"/>
        <v>2774.3164343086955</v>
      </c>
      <c r="G74" s="51">
        <f t="shared" si="20"/>
        <v>84118.322025991481</v>
      </c>
      <c r="H74" s="34">
        <f>'Cash Flow Analysis'!F22</f>
        <v>92321.221095642861</v>
      </c>
    </row>
    <row r="75" spans="3:8">
      <c r="C75" s="30"/>
      <c r="D75" s="47"/>
      <c r="E75" s="47"/>
      <c r="F75" s="47"/>
      <c r="G75" s="47"/>
      <c r="H75" s="47"/>
    </row>
    <row r="76" spans="3:8">
      <c r="C76" s="42" t="s">
        <v>27</v>
      </c>
      <c r="D76" s="52">
        <f>D67-D74</f>
        <v>26921.544767950065</v>
      </c>
      <c r="E76" s="52">
        <f t="shared" ref="E76:G76" si="21">E67-E74</f>
        <v>26921.544767950061</v>
      </c>
      <c r="F76" s="52">
        <f t="shared" si="21"/>
        <v>26921.544767950065</v>
      </c>
      <c r="G76" s="52">
        <f t="shared" si="21"/>
        <v>-54381.503536291217</v>
      </c>
      <c r="H76" s="40">
        <f>'Cash Flow Analysis'!F24</f>
        <v>26383.130767558978</v>
      </c>
    </row>
    <row r="77" spans="3:8">
      <c r="C77" s="42" t="s">
        <v>6</v>
      </c>
      <c r="D77" s="52">
        <f>I50+D76</f>
        <v>92616.171253282795</v>
      </c>
      <c r="E77" s="52">
        <f>D77+E76</f>
        <v>119537.71602123286</v>
      </c>
      <c r="F77" s="52">
        <f t="shared" ref="F77:G77" si="22">E77+F76</f>
        <v>146459.26078918291</v>
      </c>
      <c r="G77" s="52">
        <f t="shared" si="22"/>
        <v>92077.757252891693</v>
      </c>
      <c r="H77" s="40">
        <f>'Cash Flow Analysis'!F25</f>
        <v>92077.757252891708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34824.383616171312</v>
      </c>
      <c r="E84" s="48">
        <f>'Expanded Profit and Loss'!D114+'Expanded Profit and Loss'!D113</f>
        <v>34866.795477265063</v>
      </c>
      <c r="F84" s="48">
        <f>'Expanded Profit and Loss'!E114+'Expanded Profit and Loss'!E113</f>
        <v>34909.953883890659</v>
      </c>
      <c r="G84" s="48">
        <f>'Expanded Profit and Loss'!F114+'Expanded Profit and Loss'!F113</f>
        <v>34953.871976952963</v>
      </c>
      <c r="H84" s="27">
        <f>'Cash Flow Analysis'!G6</f>
        <v>139555.00495427998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652.07069999999999</v>
      </c>
      <c r="E89" s="49">
        <f>$H$89/4</f>
        <v>652.07069999999999</v>
      </c>
      <c r="F89" s="49">
        <f>$H$89/4</f>
        <v>652.07069999999999</v>
      </c>
      <c r="G89" s="49">
        <f>$H$89/4</f>
        <v>652.07069999999999</v>
      </c>
      <c r="H89" s="13">
        <f>'Cash Flow Analysis'!G12</f>
        <v>2608.2828</v>
      </c>
    </row>
    <row r="90" spans="3:8">
      <c r="C90" s="37" t="s">
        <v>23</v>
      </c>
      <c r="D90" s="51">
        <f>SUM(D87:D89)</f>
        <v>652.07069999999999</v>
      </c>
      <c r="E90" s="51">
        <f t="shared" ref="E90:G90" si="23">SUM(E87:E89)</f>
        <v>652.07069999999999</v>
      </c>
      <c r="F90" s="51">
        <f t="shared" si="23"/>
        <v>652.07069999999999</v>
      </c>
      <c r="G90" s="51">
        <f t="shared" si="23"/>
        <v>652.07069999999999</v>
      </c>
      <c r="H90" s="34">
        <f>'Cash Flow Analysis'!G12</f>
        <v>2608.2828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35476.454316171308</v>
      </c>
      <c r="E93" s="48">
        <f t="shared" ref="E93:G93" si="24">E90+E84</f>
        <v>35518.866177265059</v>
      </c>
      <c r="F93" s="48">
        <f t="shared" si="24"/>
        <v>35562.024583890656</v>
      </c>
      <c r="G93" s="48">
        <f t="shared" si="24"/>
        <v>35605.94267695296</v>
      </c>
      <c r="H93" s="27">
        <f>'Cash Flow Analysis'!G15</f>
        <v>142163.28775427997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2409.4524509081843</v>
      </c>
      <c r="E96" s="50">
        <f>SUM('Loan Amortization Table'!C41:C43)</f>
        <v>2451.8643120019315</v>
      </c>
      <c r="F96" s="50">
        <f>SUM('Loan Amortization Table'!C44:C46)</f>
        <v>2495.0227186275301</v>
      </c>
      <c r="G96" s="50">
        <f>SUM('Loan Amortization Table'!C47:C49)</f>
        <v>2538.9408116898303</v>
      </c>
      <c r="H96" s="32">
        <f>'Cash Flow Analysis'!G18</f>
        <v>9895.2802932274753</v>
      </c>
    </row>
    <row r="97" spans="3:8">
      <c r="C97" s="12" t="s">
        <v>25</v>
      </c>
      <c r="D97" s="49">
        <f>$H$97/4</f>
        <v>456.44948999999997</v>
      </c>
      <c r="E97" s="49">
        <f t="shared" ref="E97:G97" si="25">$H$97/4</f>
        <v>456.44948999999997</v>
      </c>
      <c r="F97" s="49">
        <f t="shared" si="25"/>
        <v>456.44948999999997</v>
      </c>
      <c r="G97" s="49">
        <f t="shared" si="25"/>
        <v>456.44948999999997</v>
      </c>
      <c r="H97" s="13">
        <f>'Cash Flow Analysis'!G19</f>
        <v>1825.7979599999999</v>
      </c>
    </row>
    <row r="98" spans="3:8">
      <c r="C98" s="31" t="s">
        <v>33</v>
      </c>
      <c r="D98" s="50">
        <f>H98</f>
        <v>0</v>
      </c>
      <c r="E98" s="50">
        <v>0</v>
      </c>
      <c r="F98" s="50">
        <v>0</v>
      </c>
      <c r="G98" s="50">
        <v>0</v>
      </c>
      <c r="H98" s="32">
        <f>'Cash Flow Analysis'!G20</f>
        <v>0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97688.503467995979</v>
      </c>
      <c r="H99" s="13">
        <f>'Cash Flow Analysis'!G21</f>
        <v>97688.503467995979</v>
      </c>
    </row>
    <row r="100" spans="3:8">
      <c r="C100" s="37" t="s">
        <v>26</v>
      </c>
      <c r="D100" s="51">
        <f>SUM(D96:D99)</f>
        <v>2865.9019409081843</v>
      </c>
      <c r="E100" s="51">
        <f t="shared" ref="E100:G100" si="26">SUM(E96:E99)</f>
        <v>2908.3138020019314</v>
      </c>
      <c r="F100" s="51">
        <f t="shared" si="26"/>
        <v>2951.4722086275301</v>
      </c>
      <c r="G100" s="51">
        <f t="shared" si="26"/>
        <v>100683.8937696858</v>
      </c>
      <c r="H100" s="34">
        <f>'Cash Flow Analysis'!G22</f>
        <v>109409.58172122345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32610.552375263123</v>
      </c>
      <c r="E102" s="52">
        <f t="shared" ref="E102:G102" si="27">E93-E100</f>
        <v>32610.552375263127</v>
      </c>
      <c r="F102" s="52">
        <f t="shared" si="27"/>
        <v>32610.552375263127</v>
      </c>
      <c r="G102" s="52">
        <f t="shared" si="27"/>
        <v>-65077.951092732845</v>
      </c>
      <c r="H102" s="40">
        <f>'Cash Flow Analysis'!G24</f>
        <v>32753.706033056515</v>
      </c>
    </row>
    <row r="103" spans="3:8">
      <c r="C103" s="42" t="s">
        <v>6</v>
      </c>
      <c r="D103" s="52">
        <f>G77+D102</f>
        <v>124688.30962815482</v>
      </c>
      <c r="E103" s="52">
        <f>D103+E102</f>
        <v>157298.86200341795</v>
      </c>
      <c r="F103" s="52">
        <f t="shared" ref="F103:G103" si="28">E103+F102</f>
        <v>189909.41437868107</v>
      </c>
      <c r="G103" s="52">
        <f t="shared" si="28"/>
        <v>124831.46328594824</v>
      </c>
      <c r="H103" s="40">
        <f>'Cash Flow Analysis'!G25</f>
        <v>124831.46328594822</v>
      </c>
    </row>
    <row r="106" spans="3:8">
      <c r="C106" s="112"/>
      <c r="D106" s="112"/>
      <c r="E106" s="112"/>
      <c r="F106" s="112"/>
      <c r="G106" s="112"/>
      <c r="H106" s="112"/>
    </row>
    <row r="107" spans="3:8">
      <c r="D107" s="120"/>
      <c r="E107" s="120"/>
      <c r="F107" s="120"/>
      <c r="G107" s="120"/>
      <c r="H107" s="120"/>
    </row>
    <row r="108" spans="3:8">
      <c r="C108" s="124"/>
      <c r="D108" s="123"/>
      <c r="E108" s="123"/>
      <c r="F108" s="123"/>
      <c r="G108" s="123"/>
      <c r="H108" s="123"/>
    </row>
    <row r="110" spans="3:8">
      <c r="C110" s="124"/>
      <c r="D110" s="124"/>
      <c r="E110" s="124"/>
      <c r="F110" s="124"/>
      <c r="G110" s="124"/>
      <c r="H110" s="124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4"/>
      <c r="D114" s="123"/>
      <c r="E114" s="123"/>
      <c r="F114" s="123"/>
      <c r="G114" s="123"/>
      <c r="H114" s="123"/>
    </row>
    <row r="117" spans="3:10">
      <c r="C117" s="124"/>
      <c r="D117" s="123"/>
      <c r="E117" s="123"/>
      <c r="F117" s="123"/>
      <c r="G117" s="123"/>
      <c r="H117" s="123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4"/>
      <c r="D124" s="123"/>
      <c r="E124" s="123"/>
      <c r="F124" s="123"/>
      <c r="G124" s="123"/>
      <c r="H124" s="123"/>
    </row>
    <row r="126" spans="3:10">
      <c r="C126" s="124"/>
      <c r="D126" s="123"/>
      <c r="E126" s="123"/>
      <c r="F126" s="123"/>
      <c r="G126" s="123"/>
      <c r="H126" s="123"/>
    </row>
    <row r="127" spans="3:10">
      <c r="C127" s="124"/>
      <c r="D127" s="123"/>
      <c r="E127" s="123"/>
      <c r="F127" s="123"/>
      <c r="G127" s="123"/>
      <c r="H127" s="123"/>
    </row>
    <row r="128" spans="3:10">
      <c r="J128" s="1"/>
    </row>
    <row r="130" spans="3:8">
      <c r="C130" s="112"/>
      <c r="D130" s="112"/>
      <c r="E130" s="112"/>
      <c r="F130" s="112"/>
      <c r="G130" s="112"/>
      <c r="H130" s="112"/>
    </row>
    <row r="131" spans="3:8">
      <c r="D131" s="120"/>
      <c r="E131" s="120"/>
      <c r="F131" s="120"/>
      <c r="G131" s="120"/>
      <c r="H131" s="120"/>
    </row>
    <row r="132" spans="3:8">
      <c r="C132" s="124"/>
      <c r="D132" s="123"/>
      <c r="E132" s="123"/>
      <c r="F132" s="123"/>
      <c r="G132" s="123"/>
      <c r="H132" s="123"/>
    </row>
    <row r="134" spans="3:8">
      <c r="C134" s="124"/>
      <c r="D134" s="124"/>
      <c r="E134" s="124"/>
      <c r="F134" s="124"/>
      <c r="G134" s="124"/>
      <c r="H134" s="124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4"/>
      <c r="D138" s="123"/>
      <c r="E138" s="123"/>
      <c r="F138" s="123"/>
      <c r="G138" s="123"/>
      <c r="H138" s="123"/>
    </row>
    <row r="141" spans="3:8">
      <c r="C141" s="124"/>
      <c r="D141" s="123"/>
      <c r="E141" s="123"/>
      <c r="F141" s="123"/>
      <c r="G141" s="123"/>
      <c r="H141" s="123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4"/>
      <c r="D148" s="123"/>
      <c r="E148" s="123"/>
      <c r="F148" s="123"/>
      <c r="G148" s="123"/>
      <c r="H148" s="123"/>
    </row>
    <row r="150" spans="3:8">
      <c r="C150" s="124"/>
      <c r="D150" s="123"/>
      <c r="E150" s="123"/>
      <c r="F150" s="123"/>
      <c r="G150" s="123"/>
      <c r="H150" s="123"/>
    </row>
    <row r="151" spans="3:8">
      <c r="C151" s="124"/>
      <c r="D151" s="123"/>
      <c r="E151" s="123"/>
      <c r="F151" s="123"/>
      <c r="G151" s="123"/>
      <c r="H151" s="12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Revenue Overview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2025-10-02T20:16:10Z</dcterms:modified>
</cp:coreProperties>
</file>