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F Files - 2\Backup 12.21.2007\Bizness 12.8.2007\Business\Deutsch &amp; Thomas, Inc\Business Plan Business\Free Templates\MRI Imaging Center\"/>
    </mc:Choice>
  </mc:AlternateContent>
  <xr:revisionPtr revIDLastSave="0" documentId="13_ncr:1_{EAE3D43C-1911-4B27-9337-3A12D1032C03}" xr6:coauthVersionLast="47" xr6:coauthVersionMax="47" xr10:uidLastSave="{00000000-0000-0000-0000-000000000000}"/>
  <bookViews>
    <workbookView xWindow="-120" yWindow="-120" windowWidth="29040" windowHeight="15840" tabRatio="705" xr2:uid="{078F4035-B5D6-4284-9CA2-2812F8408413}"/>
  </bookViews>
  <sheets>
    <sheet name="Inputs" sheetId="23" r:id="rId1"/>
    <sheet name="Personnel - Editable" sheetId="7" r:id="rId2"/>
    <sheet name="Revenue Overview" sheetId="9" r:id="rId3"/>
    <sheet name="Use of Funds" sheetId="6" r:id="rId4"/>
    <sheet name="Profit and Loss Statement" sheetId="2" r:id="rId5"/>
    <sheet name="Cash Flow Analysis" sheetId="3" r:id="rId6"/>
    <sheet name="Balance Sheet" sheetId="4" r:id="rId7"/>
    <sheet name="Expanded Profit and Loss" sheetId="11" r:id="rId8"/>
    <sheet name=" Expanded Cash Flow Analysis" sheetId="12" r:id="rId9"/>
    <sheet name="Loan Amortization Table" sheetId="8" r:id="rId10"/>
    <sheet name="Tax Assumptions " sheetId="10" r:id="rId11"/>
    <sheet name="Breakeven Analysis" sheetId="13" r:id="rId12"/>
    <sheet name="Business Ratios" sheetId="14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7" i="7" l="1"/>
  <c r="M37" i="7"/>
  <c r="L38" i="7"/>
  <c r="M38" i="7"/>
  <c r="L39" i="7"/>
  <c r="M39" i="7"/>
  <c r="L40" i="7"/>
  <c r="M40" i="7"/>
  <c r="B25" i="7"/>
  <c r="B26" i="7"/>
  <c r="B27" i="7"/>
  <c r="B28" i="7"/>
  <c r="B29" i="7"/>
  <c r="G11" i="7" s="1"/>
  <c r="L36" i="7" s="1"/>
  <c r="B30" i="7"/>
  <c r="B31" i="7"/>
  <c r="B32" i="7"/>
  <c r="B33" i="7"/>
  <c r="E20" i="3"/>
  <c r="M36" i="7"/>
  <c r="F27" i="2"/>
  <c r="G27" i="2" s="1"/>
  <c r="G113" i="11" s="1"/>
  <c r="E5" i="12"/>
  <c r="F5" i="12"/>
  <c r="G5" i="12" s="1"/>
  <c r="H5" i="12" s="1"/>
  <c r="F11" i="12"/>
  <c r="F12" i="12" s="1"/>
  <c r="H8" i="14"/>
  <c r="G8" i="14"/>
  <c r="C33" i="23"/>
  <c r="J8" i="9"/>
  <c r="J9" i="9"/>
  <c r="J10" i="9"/>
  <c r="J11" i="9"/>
  <c r="J12" i="9"/>
  <c r="J13" i="9"/>
  <c r="J14" i="9"/>
  <c r="J15" i="9"/>
  <c r="F8" i="9"/>
  <c r="F9" i="9"/>
  <c r="F10" i="9"/>
  <c r="F11" i="9"/>
  <c r="F12" i="9"/>
  <c r="F13" i="9"/>
  <c r="F14" i="9"/>
  <c r="F15" i="9"/>
  <c r="E7" i="9"/>
  <c r="J7" i="9" s="1"/>
  <c r="E8" i="9"/>
  <c r="E9" i="9"/>
  <c r="E10" i="9"/>
  <c r="E11" i="9"/>
  <c r="E12" i="9"/>
  <c r="E13" i="9"/>
  <c r="E14" i="9"/>
  <c r="E15" i="9"/>
  <c r="E6" i="9"/>
  <c r="J6" i="9" s="1"/>
  <c r="E59" i="23"/>
  <c r="K59" i="23"/>
  <c r="D58" i="23"/>
  <c r="E58" i="23"/>
  <c r="J58" i="23"/>
  <c r="K58" i="23"/>
  <c r="E56" i="23"/>
  <c r="K56" i="23"/>
  <c r="D55" i="23"/>
  <c r="E55" i="23"/>
  <c r="J55" i="23"/>
  <c r="K55" i="23"/>
  <c r="D54" i="23"/>
  <c r="E54" i="23"/>
  <c r="J54" i="23"/>
  <c r="K54" i="23"/>
  <c r="D53" i="23"/>
  <c r="E53" i="23"/>
  <c r="J53" i="23"/>
  <c r="K53" i="23"/>
  <c r="B56" i="23"/>
  <c r="B57" i="23"/>
  <c r="D65" i="23"/>
  <c r="E65" i="23" s="1"/>
  <c r="F65" i="23" s="1"/>
  <c r="G65" i="23" s="1"/>
  <c r="H65" i="23" s="1"/>
  <c r="I65" i="23" s="1"/>
  <c r="J65" i="23" s="1"/>
  <c r="K65" i="23" s="1"/>
  <c r="L65" i="23" s="1"/>
  <c r="M65" i="23" s="1"/>
  <c r="N65" i="23" s="1"/>
  <c r="D50" i="23"/>
  <c r="E50" i="23" s="1"/>
  <c r="F50" i="23" s="1"/>
  <c r="G50" i="23" s="1"/>
  <c r="H50" i="23" s="1"/>
  <c r="I50" i="23" s="1"/>
  <c r="J50" i="23" s="1"/>
  <c r="K50" i="23" s="1"/>
  <c r="L50" i="23" s="1"/>
  <c r="M50" i="23" s="1"/>
  <c r="N50" i="23" s="1"/>
  <c r="H5" i="9"/>
  <c r="H20" i="9" s="1"/>
  <c r="G5" i="9"/>
  <c r="G20" i="9" s="1"/>
  <c r="B33" i="23"/>
  <c r="B52" i="23" s="1"/>
  <c r="B34" i="23"/>
  <c r="B53" i="23" s="1"/>
  <c r="B35" i="23"/>
  <c r="B54" i="23" s="1"/>
  <c r="B36" i="23"/>
  <c r="B55" i="23" s="1"/>
  <c r="B37" i="23"/>
  <c r="B38" i="23"/>
  <c r="B39" i="23"/>
  <c r="B58" i="23" s="1"/>
  <c r="B40" i="23"/>
  <c r="B59" i="23" s="1"/>
  <c r="B41" i="23"/>
  <c r="B60" i="23" s="1"/>
  <c r="B32" i="23"/>
  <c r="B51" i="23" s="1"/>
  <c r="D32" i="23"/>
  <c r="E32" i="23" s="1"/>
  <c r="E33" i="23" s="1"/>
  <c r="D31" i="23"/>
  <c r="E31" i="23" s="1"/>
  <c r="F31" i="23" s="1"/>
  <c r="G31" i="23" s="1"/>
  <c r="H31" i="23" s="1"/>
  <c r="I31" i="23" s="1"/>
  <c r="J31" i="23" s="1"/>
  <c r="K31" i="23" s="1"/>
  <c r="L31" i="23" s="1"/>
  <c r="M31" i="23" s="1"/>
  <c r="N31" i="23" s="1"/>
  <c r="M91" i="11"/>
  <c r="N91" i="11"/>
  <c r="O91" i="11" s="1"/>
  <c r="G12" i="7"/>
  <c r="G13" i="7"/>
  <c r="G14" i="7"/>
  <c r="G26" i="7" s="1"/>
  <c r="G15" i="7"/>
  <c r="G27" i="7" s="1"/>
  <c r="L31" i="7"/>
  <c r="E9" i="4"/>
  <c r="F9" i="4" s="1"/>
  <c r="G19" i="3"/>
  <c r="E19" i="3"/>
  <c r="D23" i="23"/>
  <c r="F19" i="2" s="1"/>
  <c r="D18" i="23"/>
  <c r="E18" i="23" s="1"/>
  <c r="F8" i="14"/>
  <c r="M61" i="11"/>
  <c r="N61" i="11" s="1"/>
  <c r="O61" i="11" s="1"/>
  <c r="E10" i="3"/>
  <c r="I35" i="12" s="1"/>
  <c r="E9" i="3"/>
  <c r="D9" i="12" s="1"/>
  <c r="B5" i="8"/>
  <c r="E19" i="2"/>
  <c r="E14" i="2"/>
  <c r="D15" i="2"/>
  <c r="B15" i="11" s="1"/>
  <c r="B43" i="11" s="1"/>
  <c r="B71" i="11" s="1"/>
  <c r="B101" i="11" s="1"/>
  <c r="D16" i="2"/>
  <c r="B16" i="11" s="1"/>
  <c r="B44" i="11" s="1"/>
  <c r="B72" i="11" s="1"/>
  <c r="B102" i="11" s="1"/>
  <c r="D17" i="2"/>
  <c r="B17" i="11" s="1"/>
  <c r="B45" i="11" s="1"/>
  <c r="B73" i="11" s="1"/>
  <c r="B103" i="11" s="1"/>
  <c r="D18" i="2"/>
  <c r="B18" i="11" s="1"/>
  <c r="B46" i="11" s="1"/>
  <c r="B74" i="11" s="1"/>
  <c r="B104" i="11" s="1"/>
  <c r="D19" i="2"/>
  <c r="B19" i="11" s="1"/>
  <c r="B47" i="11" s="1"/>
  <c r="B75" i="11" s="1"/>
  <c r="B105" i="11" s="1"/>
  <c r="D14" i="2"/>
  <c r="B14" i="11" s="1"/>
  <c r="B42" i="11" s="1"/>
  <c r="B70" i="11" s="1"/>
  <c r="B100" i="11" s="1"/>
  <c r="E13" i="23"/>
  <c r="G59" i="23" s="1"/>
  <c r="E14" i="23"/>
  <c r="G60" i="23" s="1"/>
  <c r="E6" i="23"/>
  <c r="E7" i="23"/>
  <c r="G53" i="23" s="1"/>
  <c r="E8" i="23"/>
  <c r="G54" i="23" s="1"/>
  <c r="E9" i="23"/>
  <c r="G55" i="23" s="1"/>
  <c r="E10" i="23"/>
  <c r="G56" i="23" s="1"/>
  <c r="E11" i="23"/>
  <c r="G57" i="23" s="1"/>
  <c r="E12" i="23"/>
  <c r="G58" i="23" s="1"/>
  <c r="E5" i="23"/>
  <c r="C51" i="23" s="1"/>
  <c r="H22" i="7"/>
  <c r="H10" i="7" s="1"/>
  <c r="I22" i="7"/>
  <c r="J22" i="7"/>
  <c r="H23" i="7"/>
  <c r="H11" i="7" s="1"/>
  <c r="I23" i="7"/>
  <c r="J23" i="7"/>
  <c r="H24" i="7"/>
  <c r="H12" i="7" s="1"/>
  <c r="I24" i="7"/>
  <c r="J24" i="7"/>
  <c r="H25" i="7"/>
  <c r="H13" i="7" s="1"/>
  <c r="I25" i="7"/>
  <c r="J25" i="7"/>
  <c r="H26" i="7"/>
  <c r="H14" i="7" s="1"/>
  <c r="I26" i="7"/>
  <c r="J26" i="7"/>
  <c r="H27" i="7"/>
  <c r="H15" i="7" s="1"/>
  <c r="I27" i="7"/>
  <c r="J27" i="7"/>
  <c r="C59" i="7"/>
  <c r="D59" i="7" s="1"/>
  <c r="E59" i="7" s="1"/>
  <c r="F59" i="7" s="1"/>
  <c r="G59" i="7" s="1"/>
  <c r="C60" i="7"/>
  <c r="D60" i="7" s="1"/>
  <c r="E60" i="7" s="1"/>
  <c r="F60" i="7" s="1"/>
  <c r="C61" i="7"/>
  <c r="D61" i="7" s="1"/>
  <c r="E61" i="7" s="1"/>
  <c r="F61" i="7" s="1"/>
  <c r="G61" i="7" s="1"/>
  <c r="C62" i="7"/>
  <c r="D62" i="7" s="1"/>
  <c r="E62" i="7" s="1"/>
  <c r="F62" i="7" s="1"/>
  <c r="G62" i="7" s="1"/>
  <c r="C63" i="7"/>
  <c r="D63" i="7" s="1"/>
  <c r="E63" i="7" s="1"/>
  <c r="F63" i="7" s="1"/>
  <c r="G63" i="7" s="1"/>
  <c r="C64" i="7"/>
  <c r="D64" i="7" s="1"/>
  <c r="E64" i="7" s="1"/>
  <c r="F64" i="7" s="1"/>
  <c r="G64" i="7" s="1"/>
  <c r="C65" i="7"/>
  <c r="D65" i="7" s="1"/>
  <c r="E65" i="7" s="1"/>
  <c r="F65" i="7" s="1"/>
  <c r="G65" i="7" s="1"/>
  <c r="C66" i="7"/>
  <c r="D66" i="7" s="1"/>
  <c r="E66" i="7" s="1"/>
  <c r="F66" i="7" s="1"/>
  <c r="G66" i="7" s="1"/>
  <c r="C67" i="7"/>
  <c r="D67" i="7" s="1"/>
  <c r="E67" i="7" s="1"/>
  <c r="F67" i="7" s="1"/>
  <c r="G67" i="7" s="1"/>
  <c r="C58" i="7"/>
  <c r="D58" i="7" s="1"/>
  <c r="E58" i="7" s="1"/>
  <c r="B59" i="7"/>
  <c r="B60" i="7"/>
  <c r="B61" i="7"/>
  <c r="B62" i="7"/>
  <c r="B63" i="7"/>
  <c r="B64" i="7"/>
  <c r="B65" i="7"/>
  <c r="B66" i="7"/>
  <c r="B67" i="7"/>
  <c r="B58" i="7"/>
  <c r="G10" i="7"/>
  <c r="G22" i="7" s="1"/>
  <c r="D87" i="12"/>
  <c r="H87" i="12"/>
  <c r="D88" i="12"/>
  <c r="H88" i="12"/>
  <c r="E23" i="6"/>
  <c r="D61" i="12"/>
  <c r="H62" i="12"/>
  <c r="D62" i="12" s="1"/>
  <c r="H61" i="12"/>
  <c r="I36" i="12"/>
  <c r="G36" i="12" s="1"/>
  <c r="G37" i="12" s="1"/>
  <c r="F30" i="12"/>
  <c r="G30" i="12" s="1"/>
  <c r="H30" i="12" s="1"/>
  <c r="I5" i="12"/>
  <c r="J5" i="12" s="1"/>
  <c r="D91" i="11"/>
  <c r="E91" i="11" s="1"/>
  <c r="F91" i="11" s="1"/>
  <c r="D61" i="11"/>
  <c r="E61" i="11" s="1"/>
  <c r="F61" i="11" s="1"/>
  <c r="D5" i="11"/>
  <c r="E5" i="11" s="1"/>
  <c r="F5" i="11" s="1"/>
  <c r="G5" i="11" s="1"/>
  <c r="H5" i="11" s="1"/>
  <c r="I5" i="11" s="1"/>
  <c r="C33" i="11" s="1"/>
  <c r="D33" i="11" s="1"/>
  <c r="E33" i="11" s="1"/>
  <c r="F33" i="11" s="1"/>
  <c r="G33" i="11" s="1"/>
  <c r="H55" i="11"/>
  <c r="F11" i="3"/>
  <c r="G11" i="3" s="1"/>
  <c r="B24" i="7"/>
  <c r="I18" i="7"/>
  <c r="J18" i="7"/>
  <c r="I19" i="7"/>
  <c r="J19" i="7"/>
  <c r="I20" i="7"/>
  <c r="J20" i="7"/>
  <c r="I21" i="7"/>
  <c r="J21" i="7"/>
  <c r="H19" i="7"/>
  <c r="H7" i="7" s="1"/>
  <c r="H20" i="7"/>
  <c r="H21" i="7"/>
  <c r="H9" i="7" s="1"/>
  <c r="H18" i="7"/>
  <c r="G7" i="7"/>
  <c r="L32" i="7" s="1"/>
  <c r="G8" i="7"/>
  <c r="G20" i="7" s="1"/>
  <c r="G9" i="7"/>
  <c r="L34" i="7" s="1"/>
  <c r="G6" i="7"/>
  <c r="H36" i="12" l="1"/>
  <c r="H37" i="12" s="1"/>
  <c r="F19" i="3"/>
  <c r="H11" i="12"/>
  <c r="H12" i="12" s="1"/>
  <c r="E36" i="12"/>
  <c r="E37" i="12" s="1"/>
  <c r="G11" i="12"/>
  <c r="G12" i="12" s="1"/>
  <c r="E11" i="12"/>
  <c r="E12" i="12" s="1"/>
  <c r="D11" i="12"/>
  <c r="G9" i="4"/>
  <c r="D10" i="12"/>
  <c r="D12" i="12" s="1"/>
  <c r="D33" i="23"/>
  <c r="D52" i="23" s="1"/>
  <c r="L35" i="7"/>
  <c r="D51" i="23"/>
  <c r="D56" i="23"/>
  <c r="D57" i="23"/>
  <c r="D59" i="23"/>
  <c r="C52" i="23"/>
  <c r="C61" i="23" s="1"/>
  <c r="C7" i="11" s="1"/>
  <c r="L53" i="23"/>
  <c r="F53" i="23"/>
  <c r="L54" i="23"/>
  <c r="F54" i="23"/>
  <c r="L55" i="23"/>
  <c r="F55" i="23"/>
  <c r="L56" i="23"/>
  <c r="F56" i="23"/>
  <c r="L57" i="23"/>
  <c r="F57" i="23"/>
  <c r="L58" i="23"/>
  <c r="F58" i="23"/>
  <c r="L59" i="23"/>
  <c r="F59" i="23"/>
  <c r="L60" i="23"/>
  <c r="F60" i="23"/>
  <c r="E57" i="23"/>
  <c r="E60" i="23"/>
  <c r="C53" i="23"/>
  <c r="I53" i="23"/>
  <c r="C54" i="23"/>
  <c r="I54" i="23"/>
  <c r="C55" i="23"/>
  <c r="I55" i="23"/>
  <c r="C56" i="23"/>
  <c r="I56" i="23"/>
  <c r="C57" i="23"/>
  <c r="I57" i="23"/>
  <c r="C58" i="23"/>
  <c r="I58" i="23"/>
  <c r="C59" i="23"/>
  <c r="I59" i="23"/>
  <c r="C60" i="23"/>
  <c r="I60" i="23"/>
  <c r="K57" i="23"/>
  <c r="K60" i="23"/>
  <c r="J60" i="23"/>
  <c r="D60" i="23"/>
  <c r="N53" i="23"/>
  <c r="H53" i="23"/>
  <c r="N54" i="23"/>
  <c r="H54" i="23"/>
  <c r="N55" i="23"/>
  <c r="H55" i="23"/>
  <c r="N56" i="23"/>
  <c r="H56" i="23"/>
  <c r="N57" i="23"/>
  <c r="H57" i="23"/>
  <c r="N58" i="23"/>
  <c r="H58" i="23"/>
  <c r="N59" i="23"/>
  <c r="H59" i="23"/>
  <c r="N60" i="23"/>
  <c r="H60" i="23"/>
  <c r="J56" i="23"/>
  <c r="J57" i="23"/>
  <c r="J59" i="23"/>
  <c r="E52" i="23"/>
  <c r="M53" i="23"/>
  <c r="M54" i="23"/>
  <c r="M55" i="23"/>
  <c r="M56" i="23"/>
  <c r="M57" i="23"/>
  <c r="M58" i="23"/>
  <c r="M59" i="23"/>
  <c r="M60" i="23"/>
  <c r="C42" i="23"/>
  <c r="C6" i="11" s="1"/>
  <c r="E51" i="23"/>
  <c r="L33" i="7"/>
  <c r="E23" i="23"/>
  <c r="G19" i="2" s="1"/>
  <c r="E42" i="23"/>
  <c r="F32" i="23"/>
  <c r="F33" i="23" s="1"/>
  <c r="I11" i="12"/>
  <c r="I12" i="12" s="1"/>
  <c r="G25" i="7"/>
  <c r="G24" i="7"/>
  <c r="E30" i="9"/>
  <c r="E26" i="9"/>
  <c r="E25" i="9"/>
  <c r="E28" i="9"/>
  <c r="E27" i="9"/>
  <c r="E29" i="9"/>
  <c r="H42" i="11"/>
  <c r="D14" i="11" s="1"/>
  <c r="G23" i="7"/>
  <c r="E21" i="9"/>
  <c r="H47" i="11"/>
  <c r="E47" i="11" s="1"/>
  <c r="G14" i="2"/>
  <c r="F14" i="2"/>
  <c r="I10" i="7"/>
  <c r="J10" i="7"/>
  <c r="J15" i="7"/>
  <c r="I15" i="7"/>
  <c r="I14" i="7"/>
  <c r="J14" i="7"/>
  <c r="J13" i="7"/>
  <c r="I13" i="7"/>
  <c r="J12" i="7"/>
  <c r="I12" i="7"/>
  <c r="I11" i="7"/>
  <c r="J11" i="7"/>
  <c r="I28" i="7"/>
  <c r="H28" i="7"/>
  <c r="J28" i="7"/>
  <c r="G8" i="10"/>
  <c r="H8" i="10" s="1"/>
  <c r="G60" i="7"/>
  <c r="G21" i="7"/>
  <c r="I9" i="7"/>
  <c r="G7" i="10"/>
  <c r="I34" i="12"/>
  <c r="F36" i="12"/>
  <c r="F37" i="12" s="1"/>
  <c r="G19" i="7"/>
  <c r="G18" i="7"/>
  <c r="H6" i="7"/>
  <c r="J6" i="7"/>
  <c r="F58" i="7"/>
  <c r="G58" i="7" s="1"/>
  <c r="G12" i="3"/>
  <c r="J11" i="12"/>
  <c r="J12" i="12" s="1"/>
  <c r="D36" i="12"/>
  <c r="D37" i="12" s="1"/>
  <c r="E13" i="4"/>
  <c r="G9" i="10"/>
  <c r="I44" i="12"/>
  <c r="H63" i="12"/>
  <c r="J9" i="7"/>
  <c r="D14" i="8"/>
  <c r="D113" i="11"/>
  <c r="C113" i="11"/>
  <c r="E113" i="11"/>
  <c r="F113" i="11"/>
  <c r="G83" i="11"/>
  <c r="G19" i="11"/>
  <c r="G55" i="11"/>
  <c r="H27" i="11"/>
  <c r="C55" i="11"/>
  <c r="I27" i="11"/>
  <c r="D27" i="11"/>
  <c r="C27" i="11"/>
  <c r="D55" i="11"/>
  <c r="E27" i="11"/>
  <c r="E55" i="11"/>
  <c r="F27" i="11"/>
  <c r="F55" i="11"/>
  <c r="G27" i="11"/>
  <c r="I7" i="7"/>
  <c r="I6" i="7"/>
  <c r="J8" i="7"/>
  <c r="E12" i="3"/>
  <c r="I37" i="12" s="1"/>
  <c r="F12" i="3"/>
  <c r="H64" i="12" s="1"/>
  <c r="H97" i="12"/>
  <c r="E16" i="6"/>
  <c r="I8" i="7"/>
  <c r="H8" i="7"/>
  <c r="A15" i="8"/>
  <c r="E5" i="8"/>
  <c r="B14" i="8" s="1"/>
  <c r="H19" i="12" l="1"/>
  <c r="E19" i="12"/>
  <c r="F19" i="12"/>
  <c r="D19" i="12"/>
  <c r="G19" i="12"/>
  <c r="E61" i="23"/>
  <c r="E7" i="11" s="1"/>
  <c r="C42" i="11"/>
  <c r="F26" i="9"/>
  <c r="F42" i="11"/>
  <c r="D61" i="23"/>
  <c r="D7" i="11" s="1"/>
  <c r="F28" i="9"/>
  <c r="F25" i="9"/>
  <c r="F29" i="9"/>
  <c r="F23" i="9"/>
  <c r="D42" i="11"/>
  <c r="F30" i="9"/>
  <c r="F27" i="9"/>
  <c r="F24" i="9"/>
  <c r="D42" i="23"/>
  <c r="F52" i="23"/>
  <c r="F51" i="23"/>
  <c r="E6" i="11"/>
  <c r="C66" i="23"/>
  <c r="G47" i="11"/>
  <c r="D19" i="11"/>
  <c r="H19" i="11"/>
  <c r="G14" i="11"/>
  <c r="I14" i="11"/>
  <c r="C19" i="11"/>
  <c r="F14" i="11"/>
  <c r="E14" i="11"/>
  <c r="H14" i="11"/>
  <c r="C14" i="11"/>
  <c r="G32" i="23"/>
  <c r="G33" i="23" s="1"/>
  <c r="D47" i="11"/>
  <c r="E42" i="11"/>
  <c r="G42" i="11"/>
  <c r="E23" i="9"/>
  <c r="E24" i="9"/>
  <c r="E22" i="9"/>
  <c r="F19" i="11"/>
  <c r="F47" i="11"/>
  <c r="C47" i="11"/>
  <c r="I19" i="11"/>
  <c r="E19" i="11"/>
  <c r="I16" i="7"/>
  <c r="D21" i="23" s="1"/>
  <c r="F17" i="2" s="1"/>
  <c r="H16" i="7"/>
  <c r="F13" i="4"/>
  <c r="G13" i="4" s="1"/>
  <c r="H71" i="12"/>
  <c r="G63" i="12"/>
  <c r="G64" i="12" s="1"/>
  <c r="D63" i="12"/>
  <c r="D64" i="12" s="1"/>
  <c r="E63" i="12"/>
  <c r="E64" i="12" s="1"/>
  <c r="F63" i="12"/>
  <c r="F64" i="12" s="1"/>
  <c r="H90" i="12"/>
  <c r="H89" i="12"/>
  <c r="H7" i="10"/>
  <c r="F97" i="12"/>
  <c r="E97" i="12"/>
  <c r="D97" i="12"/>
  <c r="G97" i="12"/>
  <c r="G44" i="12"/>
  <c r="I19" i="12"/>
  <c r="H44" i="12"/>
  <c r="D44" i="12"/>
  <c r="J19" i="12"/>
  <c r="E44" i="12"/>
  <c r="F44" i="12"/>
  <c r="J7" i="7"/>
  <c r="H9" i="10"/>
  <c r="C26" i="11"/>
  <c r="C14" i="8"/>
  <c r="D18" i="12" s="1"/>
  <c r="F83" i="11"/>
  <c r="C83" i="11"/>
  <c r="D83" i="11"/>
  <c r="E83" i="11"/>
  <c r="G75" i="11"/>
  <c r="B15" i="8"/>
  <c r="A16" i="8"/>
  <c r="G51" i="23" l="1"/>
  <c r="E66" i="23"/>
  <c r="F42" i="23"/>
  <c r="F6" i="11" s="1"/>
  <c r="D6" i="11"/>
  <c r="D66" i="23"/>
  <c r="F61" i="23"/>
  <c r="F7" i="11" s="1"/>
  <c r="H32" i="23"/>
  <c r="H33" i="23" s="1"/>
  <c r="C21" i="23"/>
  <c r="E17" i="2" s="1"/>
  <c r="D75" i="11"/>
  <c r="F75" i="11"/>
  <c r="E75" i="11"/>
  <c r="J16" i="7"/>
  <c r="E8" i="4"/>
  <c r="I45" i="12"/>
  <c r="D20" i="12" s="1"/>
  <c r="D22" i="12" s="1"/>
  <c r="G105" i="11"/>
  <c r="E13" i="2"/>
  <c r="E20" i="2" s="1"/>
  <c r="H48" i="11" s="1"/>
  <c r="G89" i="12"/>
  <c r="G90" i="12" s="1"/>
  <c r="D89" i="12"/>
  <c r="D90" i="12" s="1"/>
  <c r="F89" i="12"/>
  <c r="F90" i="12" s="1"/>
  <c r="E89" i="12"/>
  <c r="E90" i="12" s="1"/>
  <c r="F71" i="12"/>
  <c r="G71" i="12"/>
  <c r="D71" i="12"/>
  <c r="E71" i="12"/>
  <c r="G100" i="11"/>
  <c r="E14" i="8"/>
  <c r="D15" i="8" s="1"/>
  <c r="C15" i="8" s="1"/>
  <c r="E18" i="12" s="1"/>
  <c r="E22" i="12" s="1"/>
  <c r="F13" i="2"/>
  <c r="F20" i="2" s="1"/>
  <c r="G73" i="11"/>
  <c r="C75" i="11"/>
  <c r="G70" i="11"/>
  <c r="C8" i="11"/>
  <c r="B16" i="8"/>
  <c r="A17" i="8"/>
  <c r="F66" i="23" l="1"/>
  <c r="G42" i="23"/>
  <c r="G52" i="23"/>
  <c r="H52" i="23"/>
  <c r="H51" i="23"/>
  <c r="M34" i="7"/>
  <c r="M33" i="7"/>
  <c r="M35" i="7"/>
  <c r="M31" i="7"/>
  <c r="M32" i="7"/>
  <c r="I32" i="23"/>
  <c r="I33" i="23" s="1"/>
  <c r="H45" i="11"/>
  <c r="E21" i="23"/>
  <c r="G17" i="2" s="1"/>
  <c r="D73" i="11"/>
  <c r="E73" i="11"/>
  <c r="F73" i="11"/>
  <c r="F105" i="11"/>
  <c r="D105" i="11"/>
  <c r="E105" i="11"/>
  <c r="D100" i="11"/>
  <c r="E100" i="11"/>
  <c r="C100" i="11"/>
  <c r="F100" i="11"/>
  <c r="D70" i="11"/>
  <c r="E70" i="11"/>
  <c r="C70" i="11"/>
  <c r="F70" i="11"/>
  <c r="H41" i="11"/>
  <c r="I13" i="11" s="1"/>
  <c r="C105" i="11"/>
  <c r="G13" i="2"/>
  <c r="G20" i="2" s="1"/>
  <c r="D26" i="11"/>
  <c r="G69" i="11"/>
  <c r="E69" i="11" s="1"/>
  <c r="I20" i="11"/>
  <c r="F48" i="11"/>
  <c r="D48" i="11"/>
  <c r="F20" i="11"/>
  <c r="D20" i="11"/>
  <c r="G48" i="11"/>
  <c r="G20" i="11"/>
  <c r="E48" i="11"/>
  <c r="H20" i="11"/>
  <c r="C20" i="11"/>
  <c r="C48" i="11"/>
  <c r="E20" i="11"/>
  <c r="G76" i="11"/>
  <c r="C73" i="11"/>
  <c r="C10" i="11"/>
  <c r="D8" i="11"/>
  <c r="E15" i="8"/>
  <c r="D16" i="8" s="1"/>
  <c r="B17" i="8"/>
  <c r="A18" i="8"/>
  <c r="I51" i="23" l="1"/>
  <c r="H42" i="23"/>
  <c r="H6" i="11" s="1"/>
  <c r="H61" i="23"/>
  <c r="H7" i="11" s="1"/>
  <c r="G61" i="23"/>
  <c r="G7" i="11" s="1"/>
  <c r="G6" i="11"/>
  <c r="J32" i="23"/>
  <c r="J33" i="23" s="1"/>
  <c r="G103" i="11"/>
  <c r="C45" i="11"/>
  <c r="E45" i="11"/>
  <c r="H17" i="11"/>
  <c r="E17" i="11"/>
  <c r="F45" i="11"/>
  <c r="I17" i="11"/>
  <c r="G45" i="11"/>
  <c r="D17" i="11"/>
  <c r="F17" i="11"/>
  <c r="D45" i="11"/>
  <c r="G17" i="11"/>
  <c r="C17" i="11"/>
  <c r="F10" i="11"/>
  <c r="F8" i="11"/>
  <c r="F41" i="11"/>
  <c r="E13" i="11"/>
  <c r="C41" i="11"/>
  <c r="D13" i="11"/>
  <c r="E41" i="11"/>
  <c r="F13" i="11"/>
  <c r="C13" i="11"/>
  <c r="G13" i="11"/>
  <c r="G41" i="11"/>
  <c r="D41" i="11"/>
  <c r="H13" i="11"/>
  <c r="D76" i="11"/>
  <c r="E76" i="11"/>
  <c r="F76" i="11"/>
  <c r="G99" i="11"/>
  <c r="E99" i="11" s="1"/>
  <c r="C69" i="11"/>
  <c r="D69" i="11"/>
  <c r="G106" i="11"/>
  <c r="I132" i="11"/>
  <c r="J132" i="11" s="1"/>
  <c r="F69" i="11"/>
  <c r="C76" i="11"/>
  <c r="D10" i="11"/>
  <c r="E8" i="11"/>
  <c r="C16" i="8"/>
  <c r="E26" i="11"/>
  <c r="A19" i="8"/>
  <c r="B18" i="8"/>
  <c r="E16" i="8" l="1"/>
  <c r="D17" i="8" s="1"/>
  <c r="C17" i="8" s="1"/>
  <c r="G18" i="12" s="1"/>
  <c r="G22" i="12" s="1"/>
  <c r="F18" i="12"/>
  <c r="F22" i="12" s="1"/>
  <c r="G66" i="23"/>
  <c r="H66" i="23"/>
  <c r="J52" i="23"/>
  <c r="J51" i="23"/>
  <c r="I42" i="23"/>
  <c r="I52" i="23"/>
  <c r="K32" i="23"/>
  <c r="K33" i="23" s="1"/>
  <c r="I127" i="11"/>
  <c r="J127" i="11" s="1"/>
  <c r="F103" i="11"/>
  <c r="E103" i="11"/>
  <c r="C103" i="11"/>
  <c r="D103" i="11"/>
  <c r="C99" i="11"/>
  <c r="F106" i="11"/>
  <c r="D106" i="11"/>
  <c r="E106" i="11"/>
  <c r="D99" i="11"/>
  <c r="F99" i="11"/>
  <c r="C106" i="11"/>
  <c r="E10" i="11"/>
  <c r="A20" i="8"/>
  <c r="B19" i="8"/>
  <c r="F26" i="11" l="1"/>
  <c r="J42" i="23"/>
  <c r="C34" i="11" s="1"/>
  <c r="I61" i="23"/>
  <c r="I7" i="11" s="1"/>
  <c r="K52" i="23"/>
  <c r="K51" i="23"/>
  <c r="I6" i="11"/>
  <c r="J61" i="23"/>
  <c r="C35" i="11" s="1"/>
  <c r="L32" i="23"/>
  <c r="L33" i="23" s="1"/>
  <c r="H10" i="11"/>
  <c r="G10" i="11"/>
  <c r="G8" i="11"/>
  <c r="E17" i="8"/>
  <c r="D18" i="8" s="1"/>
  <c r="A21" i="8"/>
  <c r="B20" i="8"/>
  <c r="L51" i="23" l="1"/>
  <c r="L52" i="23"/>
  <c r="K61" i="23"/>
  <c r="D35" i="11" s="1"/>
  <c r="J66" i="23"/>
  <c r="K42" i="23"/>
  <c r="D34" i="11" s="1"/>
  <c r="I66" i="23"/>
  <c r="M32" i="23"/>
  <c r="M33" i="23" s="1"/>
  <c r="I126" i="11"/>
  <c r="J126" i="11" s="1"/>
  <c r="I130" i="11"/>
  <c r="J130" i="11" s="1"/>
  <c r="I133" i="11"/>
  <c r="J133" i="11" s="1"/>
  <c r="H8" i="11"/>
  <c r="G26" i="11"/>
  <c r="C18" i="8"/>
  <c r="H18" i="12" s="1"/>
  <c r="H22" i="12" s="1"/>
  <c r="A22" i="8"/>
  <c r="B21" i="8"/>
  <c r="L61" i="23" l="1"/>
  <c r="E35" i="11" s="1"/>
  <c r="L42" i="23"/>
  <c r="E34" i="11" s="1"/>
  <c r="K66" i="23"/>
  <c r="M52" i="23"/>
  <c r="M51" i="23"/>
  <c r="N32" i="23"/>
  <c r="N33" i="23" s="1"/>
  <c r="C38" i="11"/>
  <c r="I8" i="11"/>
  <c r="I10" i="11"/>
  <c r="E18" i="8"/>
  <c r="D19" i="8" s="1"/>
  <c r="H26" i="11" s="1"/>
  <c r="A23" i="8"/>
  <c r="B22" i="8"/>
  <c r="N51" i="23" l="1"/>
  <c r="F21" i="9" s="1"/>
  <c r="M42" i="23"/>
  <c r="F34" i="11" s="1"/>
  <c r="L66" i="23"/>
  <c r="M61" i="23"/>
  <c r="F35" i="11" s="1"/>
  <c r="F6" i="9"/>
  <c r="G30" i="9"/>
  <c r="G8" i="9"/>
  <c r="G15" i="9"/>
  <c r="G27" i="9"/>
  <c r="G12" i="9"/>
  <c r="G23" i="9"/>
  <c r="C36" i="11"/>
  <c r="C19" i="8"/>
  <c r="I18" i="12" s="1"/>
  <c r="I22" i="12" s="1"/>
  <c r="A24" i="8"/>
  <c r="B23" i="8"/>
  <c r="M66" i="23" l="1"/>
  <c r="F7" i="9"/>
  <c r="N52" i="23"/>
  <c r="N42" i="23"/>
  <c r="G6" i="9"/>
  <c r="G21" i="9"/>
  <c r="E38" i="11"/>
  <c r="G13" i="9"/>
  <c r="H23" i="9"/>
  <c r="H12" i="9"/>
  <c r="H8" i="9"/>
  <c r="H15" i="9"/>
  <c r="G28" i="9"/>
  <c r="H27" i="9"/>
  <c r="H30" i="9"/>
  <c r="D36" i="11"/>
  <c r="D38" i="11"/>
  <c r="E36" i="11"/>
  <c r="E19" i="8"/>
  <c r="D20" i="8" s="1"/>
  <c r="C20" i="8" s="1"/>
  <c r="J18" i="12" s="1"/>
  <c r="J22" i="12" s="1"/>
  <c r="A25" i="8"/>
  <c r="B24" i="8"/>
  <c r="F22" i="9" l="1"/>
  <c r="G22" i="9" s="1"/>
  <c r="H22" i="9" s="1"/>
  <c r="N61" i="23"/>
  <c r="G35" i="11" s="1"/>
  <c r="G34" i="11"/>
  <c r="H6" i="9"/>
  <c r="H21" i="9"/>
  <c r="G25" i="9"/>
  <c r="G29" i="9"/>
  <c r="G10" i="9"/>
  <c r="G14" i="9"/>
  <c r="G11" i="9"/>
  <c r="G9" i="9"/>
  <c r="H28" i="9"/>
  <c r="G24" i="9"/>
  <c r="G26" i="9"/>
  <c r="H13" i="9"/>
  <c r="F16" i="9"/>
  <c r="G7" i="9"/>
  <c r="I26" i="11"/>
  <c r="E20" i="8"/>
  <c r="D21" i="8" s="1"/>
  <c r="C21" i="8" s="1"/>
  <c r="D43" i="12" s="1"/>
  <c r="D47" i="12" s="1"/>
  <c r="A26" i="8"/>
  <c r="B25" i="8"/>
  <c r="K9" i="9" l="1"/>
  <c r="K10" i="9"/>
  <c r="K11" i="9"/>
  <c r="K12" i="9"/>
  <c r="K13" i="9"/>
  <c r="K8" i="9"/>
  <c r="K14" i="9"/>
  <c r="K15" i="9"/>
  <c r="K6" i="9"/>
  <c r="K7" i="9"/>
  <c r="N66" i="23"/>
  <c r="F31" i="9"/>
  <c r="E7" i="2" s="1"/>
  <c r="H35" i="11" s="1"/>
  <c r="H24" i="9"/>
  <c r="H10" i="9"/>
  <c r="H11" i="9"/>
  <c r="H29" i="9"/>
  <c r="G38" i="11"/>
  <c r="H26" i="9"/>
  <c r="H14" i="9"/>
  <c r="G31" i="9"/>
  <c r="F7" i="2" s="1"/>
  <c r="F33" i="2" s="1"/>
  <c r="H9" i="9"/>
  <c r="H25" i="9"/>
  <c r="G16" i="9"/>
  <c r="G36" i="11"/>
  <c r="E6" i="2"/>
  <c r="F36" i="11"/>
  <c r="F38" i="11"/>
  <c r="H7" i="9"/>
  <c r="E21" i="8"/>
  <c r="D22" i="8" s="1"/>
  <c r="D54" i="11" s="1"/>
  <c r="C54" i="11"/>
  <c r="A27" i="8"/>
  <c r="B26" i="8"/>
  <c r="F6" i="2" l="1"/>
  <c r="D19" i="23" s="1"/>
  <c r="F15" i="2" s="1"/>
  <c r="G71" i="11" s="1"/>
  <c r="L12" i="9"/>
  <c r="L8" i="9"/>
  <c r="L14" i="9"/>
  <c r="L9" i="9"/>
  <c r="L15" i="9"/>
  <c r="L10" i="9"/>
  <c r="L11" i="9"/>
  <c r="L13" i="9"/>
  <c r="L6" i="9"/>
  <c r="L7" i="9"/>
  <c r="E33" i="2"/>
  <c r="C20" i="23"/>
  <c r="E16" i="2" s="1"/>
  <c r="H44" i="11" s="1"/>
  <c r="C22" i="23"/>
  <c r="E18" i="2" s="1"/>
  <c r="H46" i="11" s="1"/>
  <c r="H34" i="11"/>
  <c r="H38" i="11" s="1"/>
  <c r="C19" i="23"/>
  <c r="E15" i="2" s="1"/>
  <c r="H31" i="9"/>
  <c r="G7" i="2" s="1"/>
  <c r="G33" i="2" s="1"/>
  <c r="G63" i="11"/>
  <c r="C63" i="11" s="1"/>
  <c r="H16" i="9"/>
  <c r="E10" i="2"/>
  <c r="E8" i="2"/>
  <c r="L8" i="2"/>
  <c r="L7" i="2"/>
  <c r="E32" i="2"/>
  <c r="C22" i="8"/>
  <c r="E22" i="8" s="1"/>
  <c r="D23" i="8" s="1"/>
  <c r="B27" i="8"/>
  <c r="A28" i="8"/>
  <c r="D20" i="23" l="1"/>
  <c r="F16" i="2" s="1"/>
  <c r="G72" i="11" s="1"/>
  <c r="C72" i="11" s="1"/>
  <c r="D22" i="23"/>
  <c r="F18" i="2" s="1"/>
  <c r="G74" i="11" s="1"/>
  <c r="E74" i="11" s="1"/>
  <c r="G6" i="2"/>
  <c r="E19" i="23" s="1"/>
  <c r="G15" i="2" s="1"/>
  <c r="G101" i="11" s="1"/>
  <c r="M12" i="9"/>
  <c r="M13" i="9"/>
  <c r="M8" i="9"/>
  <c r="M14" i="9"/>
  <c r="M9" i="9"/>
  <c r="M15" i="9"/>
  <c r="M10" i="9"/>
  <c r="M11" i="9"/>
  <c r="M6" i="9"/>
  <c r="M7" i="9"/>
  <c r="I18" i="11"/>
  <c r="D46" i="11"/>
  <c r="C46" i="11"/>
  <c r="C18" i="11"/>
  <c r="G46" i="11"/>
  <c r="E46" i="11"/>
  <c r="E18" i="11"/>
  <c r="F18" i="11"/>
  <c r="G18" i="11"/>
  <c r="H18" i="11"/>
  <c r="F46" i="11"/>
  <c r="D18" i="11"/>
  <c r="E21" i="2"/>
  <c r="G7" i="13" s="1"/>
  <c r="G11" i="13" s="1"/>
  <c r="E16" i="11"/>
  <c r="G44" i="11"/>
  <c r="H16" i="11"/>
  <c r="F44" i="11"/>
  <c r="D44" i="11"/>
  <c r="I16" i="11"/>
  <c r="F16" i="11"/>
  <c r="E44" i="11"/>
  <c r="C44" i="11"/>
  <c r="D16" i="11"/>
  <c r="G16" i="11"/>
  <c r="C16" i="11"/>
  <c r="H43" i="11"/>
  <c r="E71" i="11"/>
  <c r="D71" i="11"/>
  <c r="C71" i="11"/>
  <c r="F71" i="11"/>
  <c r="H36" i="11"/>
  <c r="E63" i="11"/>
  <c r="F63" i="11"/>
  <c r="D63" i="11"/>
  <c r="G93" i="11"/>
  <c r="E34" i="2"/>
  <c r="F9" i="14"/>
  <c r="M7" i="2"/>
  <c r="F32" i="2"/>
  <c r="M8" i="2"/>
  <c r="G62" i="11"/>
  <c r="F8" i="2"/>
  <c r="F10" i="2"/>
  <c r="E43" i="12"/>
  <c r="E47" i="12" s="1"/>
  <c r="E54" i="11"/>
  <c r="C23" i="8"/>
  <c r="B28" i="8"/>
  <c r="A29" i="8"/>
  <c r="E22" i="23" l="1"/>
  <c r="G18" i="2" s="1"/>
  <c r="G104" i="11" s="1"/>
  <c r="C104" i="11" s="1"/>
  <c r="F72" i="11"/>
  <c r="G77" i="11"/>
  <c r="E72" i="11"/>
  <c r="E77" i="11" s="1"/>
  <c r="D74" i="11"/>
  <c r="D72" i="11"/>
  <c r="F74" i="11"/>
  <c r="F21" i="2"/>
  <c r="M14" i="2" s="1"/>
  <c r="C74" i="11"/>
  <c r="C77" i="11" s="1"/>
  <c r="E20" i="23"/>
  <c r="G16" i="2" s="1"/>
  <c r="G102" i="11" s="1"/>
  <c r="E102" i="11" s="1"/>
  <c r="E101" i="11"/>
  <c r="C101" i="11"/>
  <c r="D101" i="11"/>
  <c r="F101" i="11"/>
  <c r="E23" i="2"/>
  <c r="E35" i="2"/>
  <c r="H49" i="11"/>
  <c r="H51" i="11" s="1"/>
  <c r="L13" i="2"/>
  <c r="L14" i="2"/>
  <c r="D43" i="11"/>
  <c r="D49" i="11" s="1"/>
  <c r="D51" i="11" s="1"/>
  <c r="G43" i="11"/>
  <c r="G49" i="11" s="1"/>
  <c r="G51" i="11" s="1"/>
  <c r="E43" i="11"/>
  <c r="E49" i="11" s="1"/>
  <c r="E51" i="11" s="1"/>
  <c r="F15" i="11"/>
  <c r="F21" i="11" s="1"/>
  <c r="F23" i="11" s="1"/>
  <c r="I15" i="11"/>
  <c r="I21" i="11" s="1"/>
  <c r="I23" i="11" s="1"/>
  <c r="C43" i="11"/>
  <c r="C49" i="11" s="1"/>
  <c r="C51" i="11" s="1"/>
  <c r="C15" i="11"/>
  <c r="C21" i="11" s="1"/>
  <c r="C23" i="11" s="1"/>
  <c r="D15" i="11"/>
  <c r="D21" i="11" s="1"/>
  <c r="D23" i="11" s="1"/>
  <c r="G15" i="11"/>
  <c r="G21" i="11" s="1"/>
  <c r="G23" i="11" s="1"/>
  <c r="F43" i="11"/>
  <c r="F49" i="11" s="1"/>
  <c r="F51" i="11" s="1"/>
  <c r="E15" i="11"/>
  <c r="E21" i="11" s="1"/>
  <c r="E23" i="11" s="1"/>
  <c r="H15" i="11"/>
  <c r="H21" i="11" s="1"/>
  <c r="H23" i="11" s="1"/>
  <c r="E93" i="11"/>
  <c r="D93" i="11"/>
  <c r="C93" i="11"/>
  <c r="F93" i="11"/>
  <c r="C62" i="11"/>
  <c r="D62" i="11"/>
  <c r="E62" i="11"/>
  <c r="F62" i="11"/>
  <c r="G9" i="14"/>
  <c r="G64" i="11"/>
  <c r="G66" i="11"/>
  <c r="F34" i="2"/>
  <c r="G32" i="2"/>
  <c r="N8" i="2"/>
  <c r="N7" i="2"/>
  <c r="G92" i="11"/>
  <c r="G10" i="2"/>
  <c r="G8" i="2"/>
  <c r="E23" i="8"/>
  <c r="D24" i="8" s="1"/>
  <c r="F43" i="12"/>
  <c r="F47" i="12" s="1"/>
  <c r="A30" i="8"/>
  <c r="B29" i="8"/>
  <c r="E104" i="11" l="1"/>
  <c r="E107" i="11" s="1"/>
  <c r="F104" i="11"/>
  <c r="D104" i="11"/>
  <c r="F77" i="11"/>
  <c r="G79" i="11"/>
  <c r="F35" i="2"/>
  <c r="D77" i="11"/>
  <c r="F23" i="2"/>
  <c r="M10" i="2" s="1"/>
  <c r="M11" i="2" s="1"/>
  <c r="H7" i="13"/>
  <c r="H11" i="13" s="1"/>
  <c r="M13" i="2"/>
  <c r="G21" i="2"/>
  <c r="G35" i="2" s="1"/>
  <c r="F102" i="11"/>
  <c r="G107" i="11"/>
  <c r="D102" i="11"/>
  <c r="C102" i="11"/>
  <c r="C107" i="11" s="1"/>
  <c r="L10" i="2"/>
  <c r="L11" i="2" s="1"/>
  <c r="E36" i="2"/>
  <c r="E92" i="11"/>
  <c r="F92" i="11"/>
  <c r="C92" i="11"/>
  <c r="D92" i="11"/>
  <c r="H9" i="14"/>
  <c r="G34" i="2"/>
  <c r="D66" i="11"/>
  <c r="D64" i="11"/>
  <c r="F64" i="11"/>
  <c r="F66" i="11"/>
  <c r="G96" i="11"/>
  <c r="G94" i="11"/>
  <c r="C64" i="11"/>
  <c r="C66" i="11"/>
  <c r="C79" i="11" s="1"/>
  <c r="E66" i="11"/>
  <c r="E79" i="11" s="1"/>
  <c r="E64" i="11"/>
  <c r="F54" i="11"/>
  <c r="C24" i="8"/>
  <c r="B30" i="8"/>
  <c r="A31" i="8"/>
  <c r="F107" i="11" l="1"/>
  <c r="D107" i="11"/>
  <c r="F79" i="11"/>
  <c r="D79" i="11"/>
  <c r="F36" i="2"/>
  <c r="N14" i="2"/>
  <c r="G23" i="2"/>
  <c r="G36" i="2" s="1"/>
  <c r="I7" i="13"/>
  <c r="I11" i="13" s="1"/>
  <c r="N13" i="2"/>
  <c r="G109" i="11"/>
  <c r="I129" i="11"/>
  <c r="J129" i="11" s="1"/>
  <c r="I131" i="11"/>
  <c r="J131" i="11" s="1"/>
  <c r="I128" i="11"/>
  <c r="J128" i="11" s="1"/>
  <c r="C96" i="11"/>
  <c r="C109" i="11" s="1"/>
  <c r="C94" i="11"/>
  <c r="F96" i="11"/>
  <c r="F94" i="11"/>
  <c r="D96" i="11"/>
  <c r="D94" i="11"/>
  <c r="E96" i="11"/>
  <c r="E109" i="11" s="1"/>
  <c r="E94" i="11"/>
  <c r="E24" i="8"/>
  <c r="G43" i="12"/>
  <c r="G47" i="12" s="1"/>
  <c r="B31" i="8"/>
  <c r="A32" i="8"/>
  <c r="F109" i="11" l="1"/>
  <c r="D109" i="11"/>
  <c r="N10" i="2"/>
  <c r="N11" i="2" s="1"/>
  <c r="J11" i="13"/>
  <c r="D25" i="8"/>
  <c r="A33" i="8"/>
  <c r="B32" i="8"/>
  <c r="K11" i="13" l="1"/>
  <c r="G54" i="11"/>
  <c r="C25" i="8"/>
  <c r="E26" i="2"/>
  <c r="E24" i="2" s="1"/>
  <c r="A34" i="8"/>
  <c r="B33" i="8"/>
  <c r="H54" i="11" l="1"/>
  <c r="E25" i="2"/>
  <c r="H43" i="12"/>
  <c r="E18" i="3"/>
  <c r="E25" i="8"/>
  <c r="B34" i="8"/>
  <c r="A35" i="8"/>
  <c r="I43" i="12" l="1"/>
  <c r="E29" i="3"/>
  <c r="H53" i="11"/>
  <c r="E28" i="2"/>
  <c r="H52" i="11"/>
  <c r="E14" i="4"/>
  <c r="E15" i="4" s="1"/>
  <c r="E22" i="4" s="1"/>
  <c r="D26" i="8"/>
  <c r="B35" i="8"/>
  <c r="A36" i="8"/>
  <c r="F12" i="14" l="1"/>
  <c r="C26" i="8"/>
  <c r="E6" i="3"/>
  <c r="E21" i="3" s="1"/>
  <c r="H56" i="11"/>
  <c r="I24" i="11"/>
  <c r="C24" i="11"/>
  <c r="D24" i="11"/>
  <c r="F24" i="11"/>
  <c r="E24" i="11"/>
  <c r="E52" i="11"/>
  <c r="G52" i="11"/>
  <c r="C52" i="11"/>
  <c r="F52" i="11"/>
  <c r="H24" i="11"/>
  <c r="D52" i="11"/>
  <c r="G24" i="11"/>
  <c r="F25" i="11"/>
  <c r="G53" i="11"/>
  <c r="H25" i="11"/>
  <c r="E53" i="11"/>
  <c r="C25" i="11"/>
  <c r="F53" i="11"/>
  <c r="I25" i="11"/>
  <c r="E25" i="11"/>
  <c r="G25" i="11"/>
  <c r="D25" i="11"/>
  <c r="C53" i="11"/>
  <c r="D53" i="11"/>
  <c r="A37" i="8"/>
  <c r="B36" i="8"/>
  <c r="E28" i="3" l="1"/>
  <c r="I28" i="11"/>
  <c r="J6" i="12" s="1"/>
  <c r="J15" i="12" s="1"/>
  <c r="J24" i="12" s="1"/>
  <c r="D56" i="11"/>
  <c r="E31" i="12" s="1"/>
  <c r="E40" i="12" s="1"/>
  <c r="E49" i="12" s="1"/>
  <c r="E56" i="11"/>
  <c r="F31" i="12" s="1"/>
  <c r="F40" i="12" s="1"/>
  <c r="F49" i="12" s="1"/>
  <c r="F56" i="11"/>
  <c r="G31" i="12" s="1"/>
  <c r="G40" i="12" s="1"/>
  <c r="G49" i="12" s="1"/>
  <c r="G56" i="11"/>
  <c r="H31" i="12" s="1"/>
  <c r="H40" i="12" s="1"/>
  <c r="G28" i="11"/>
  <c r="H6" i="12" s="1"/>
  <c r="H15" i="12" s="1"/>
  <c r="H24" i="12" s="1"/>
  <c r="H28" i="11"/>
  <c r="I6" i="12" s="1"/>
  <c r="I15" i="12" s="1"/>
  <c r="I24" i="12" s="1"/>
  <c r="E28" i="11"/>
  <c r="F6" i="12" s="1"/>
  <c r="F15" i="12" s="1"/>
  <c r="F24" i="12" s="1"/>
  <c r="C56" i="11"/>
  <c r="D31" i="12" s="1"/>
  <c r="D40" i="12" s="1"/>
  <c r="D49" i="12" s="1"/>
  <c r="I31" i="12"/>
  <c r="E15" i="3"/>
  <c r="E30" i="3"/>
  <c r="F28" i="11"/>
  <c r="G6" i="12" s="1"/>
  <c r="G15" i="12" s="1"/>
  <c r="G24" i="12" s="1"/>
  <c r="D28" i="11"/>
  <c r="E6" i="12" s="1"/>
  <c r="E15" i="12" s="1"/>
  <c r="E24" i="12" s="1"/>
  <c r="C28" i="11"/>
  <c r="D6" i="12" s="1"/>
  <c r="D15" i="12" s="1"/>
  <c r="D24" i="12" s="1"/>
  <c r="D25" i="12" s="1"/>
  <c r="E26" i="8"/>
  <c r="D27" i="8" s="1"/>
  <c r="B37" i="8"/>
  <c r="A38" i="8"/>
  <c r="E25" i="12" l="1"/>
  <c r="F25" i="12" s="1"/>
  <c r="G25" i="12" s="1"/>
  <c r="H25" i="12" s="1"/>
  <c r="I25" i="12" s="1"/>
  <c r="J25" i="12" s="1"/>
  <c r="D50" i="12" s="1"/>
  <c r="E50" i="12" s="1"/>
  <c r="F50" i="12" s="1"/>
  <c r="G50" i="12" s="1"/>
  <c r="I46" i="12"/>
  <c r="H46" i="12" s="1"/>
  <c r="H47" i="12" s="1"/>
  <c r="H49" i="12" s="1"/>
  <c r="E22" i="3"/>
  <c r="I47" i="12" s="1"/>
  <c r="C27" i="8"/>
  <c r="I40" i="12"/>
  <c r="B38" i="8"/>
  <c r="A39" i="8"/>
  <c r="E27" i="8" l="1"/>
  <c r="E24" i="3"/>
  <c r="H50" i="12"/>
  <c r="A40" i="8"/>
  <c r="B39" i="8"/>
  <c r="I49" i="12" l="1"/>
  <c r="E25" i="3"/>
  <c r="D28" i="8"/>
  <c r="B40" i="8"/>
  <c r="A41" i="8"/>
  <c r="C28" i="8" l="1"/>
  <c r="C82" i="11"/>
  <c r="I50" i="12"/>
  <c r="E7" i="4"/>
  <c r="B41" i="8"/>
  <c r="A42" i="8"/>
  <c r="E10" i="4" l="1"/>
  <c r="F19" i="14"/>
  <c r="D70" i="12"/>
  <c r="E28" i="8"/>
  <c r="A43" i="8"/>
  <c r="B42" i="8"/>
  <c r="F18" i="14" l="1"/>
  <c r="E21" i="4"/>
  <c r="F13" i="14"/>
  <c r="E17" i="4"/>
  <c r="D29" i="8"/>
  <c r="A44" i="8"/>
  <c r="B43" i="8"/>
  <c r="F15" i="14" l="1"/>
  <c r="E18" i="4"/>
  <c r="E23" i="4"/>
  <c r="F14" i="14"/>
  <c r="C29" i="8"/>
  <c r="A45" i="8"/>
  <c r="B44" i="8"/>
  <c r="E29" i="8" l="1"/>
  <c r="D30" i="8" s="1"/>
  <c r="A46" i="8"/>
  <c r="B45" i="8"/>
  <c r="C30" i="8" l="1"/>
  <c r="B46" i="8"/>
  <c r="A47" i="8"/>
  <c r="E30" i="8" l="1"/>
  <c r="D31" i="8" s="1"/>
  <c r="B47" i="8"/>
  <c r="A48" i="8"/>
  <c r="C31" i="8" l="1"/>
  <c r="D82" i="11"/>
  <c r="A49" i="8"/>
  <c r="B48" i="8"/>
  <c r="E31" i="8" l="1"/>
  <c r="D32" i="8" s="1"/>
  <c r="E70" i="12"/>
  <c r="E74" i="12" s="1"/>
  <c r="B49" i="8"/>
  <c r="A50" i="8"/>
  <c r="C32" i="8" l="1"/>
  <c r="A51" i="8"/>
  <c r="B50" i="8"/>
  <c r="E32" i="8" l="1"/>
  <c r="D33" i="8" s="1"/>
  <c r="A52" i="8"/>
  <c r="B51" i="8"/>
  <c r="C33" i="8" l="1"/>
  <c r="B52" i="8"/>
  <c r="A53" i="8"/>
  <c r="E33" i="8" l="1"/>
  <c r="D34" i="8" s="1"/>
  <c r="B53" i="8"/>
  <c r="A54" i="8"/>
  <c r="C34" i="8" l="1"/>
  <c r="E82" i="11"/>
  <c r="B54" i="8"/>
  <c r="A55" i="8"/>
  <c r="E34" i="8" l="1"/>
  <c r="D35" i="8" s="1"/>
  <c r="F70" i="12"/>
  <c r="F74" i="12" s="1"/>
  <c r="B55" i="8"/>
  <c r="A56" i="8"/>
  <c r="C35" i="8" l="1"/>
  <c r="A57" i="8"/>
  <c r="B56" i="8"/>
  <c r="E35" i="8" l="1"/>
  <c r="D36" i="8" s="1"/>
  <c r="A58" i="8"/>
  <c r="B57" i="8"/>
  <c r="C36" i="8" l="1"/>
  <c r="B58" i="8"/>
  <c r="A59" i="8"/>
  <c r="E36" i="8" l="1"/>
  <c r="B59" i="8"/>
  <c r="A60" i="8"/>
  <c r="D37" i="8" l="1"/>
  <c r="B60" i="8"/>
  <c r="A61" i="8"/>
  <c r="F26" i="2" l="1"/>
  <c r="C37" i="8"/>
  <c r="F82" i="11"/>
  <c r="A62" i="8"/>
  <c r="B61" i="8"/>
  <c r="F18" i="3" l="1"/>
  <c r="F29" i="3" s="1"/>
  <c r="G70" i="12"/>
  <c r="E37" i="8"/>
  <c r="G82" i="11"/>
  <c r="F25" i="2"/>
  <c r="F24" i="2"/>
  <c r="A63" i="8"/>
  <c r="B62" i="8"/>
  <c r="G81" i="11" l="1"/>
  <c r="F14" i="4"/>
  <c r="F15" i="4" s="1"/>
  <c r="F22" i="4" s="1"/>
  <c r="D38" i="8"/>
  <c r="F28" i="2"/>
  <c r="G80" i="11"/>
  <c r="H70" i="12"/>
  <c r="A64" i="8"/>
  <c r="B63" i="8"/>
  <c r="D80" i="11" l="1"/>
  <c r="E80" i="11"/>
  <c r="F80" i="11"/>
  <c r="C80" i="11"/>
  <c r="F81" i="11"/>
  <c r="C81" i="11"/>
  <c r="D81" i="11"/>
  <c r="E81" i="11"/>
  <c r="G12" i="14"/>
  <c r="F6" i="3"/>
  <c r="G84" i="11"/>
  <c r="C38" i="8"/>
  <c r="B64" i="8"/>
  <c r="A65" i="8"/>
  <c r="F21" i="3" l="1"/>
  <c r="F28" i="3"/>
  <c r="F84" i="11"/>
  <c r="G58" i="12" s="1"/>
  <c r="G67" i="12" s="1"/>
  <c r="C84" i="11"/>
  <c r="D58" i="12" s="1"/>
  <c r="D67" i="12" s="1"/>
  <c r="E84" i="11"/>
  <c r="F58" i="12" s="1"/>
  <c r="F67" i="12" s="1"/>
  <c r="F76" i="12" s="1"/>
  <c r="E38" i="8"/>
  <c r="D84" i="11"/>
  <c r="E58" i="12" s="1"/>
  <c r="E67" i="12" s="1"/>
  <c r="E76" i="12" s="1"/>
  <c r="H58" i="12"/>
  <c r="F15" i="3"/>
  <c r="B65" i="8"/>
  <c r="A66" i="8"/>
  <c r="H73" i="12" l="1"/>
  <c r="G73" i="12" s="1"/>
  <c r="G74" i="12" s="1"/>
  <c r="G76" i="12" s="1"/>
  <c r="F30" i="3"/>
  <c r="D39" i="8"/>
  <c r="H67" i="12"/>
  <c r="H72" i="12"/>
  <c r="D72" i="12" s="1"/>
  <c r="D74" i="12" s="1"/>
  <c r="D76" i="12" s="1"/>
  <c r="D77" i="12" s="1"/>
  <c r="E77" i="12" s="1"/>
  <c r="F77" i="12" s="1"/>
  <c r="F8" i="4"/>
  <c r="F22" i="3"/>
  <c r="H74" i="12" s="1"/>
  <c r="A67" i="8"/>
  <c r="B66" i="8"/>
  <c r="G77" i="12" l="1"/>
  <c r="F24" i="3"/>
  <c r="F25" i="3" s="1"/>
  <c r="C39" i="8"/>
  <c r="A68" i="8"/>
  <c r="B67" i="8"/>
  <c r="H76" i="12" l="1"/>
  <c r="E39" i="8"/>
  <c r="F7" i="4"/>
  <c r="H77" i="12"/>
  <c r="A69" i="8"/>
  <c r="B68" i="8"/>
  <c r="F10" i="4" l="1"/>
  <c r="G19" i="14"/>
  <c r="D40" i="8"/>
  <c r="A70" i="8"/>
  <c r="B69" i="8"/>
  <c r="F17" i="4" l="1"/>
  <c r="G18" i="14"/>
  <c r="F21" i="4"/>
  <c r="G13" i="14"/>
  <c r="C40" i="8"/>
  <c r="D96" i="12" s="1"/>
  <c r="C112" i="11"/>
  <c r="B70" i="8"/>
  <c r="A71" i="8"/>
  <c r="F23" i="4" l="1"/>
  <c r="F18" i="4"/>
  <c r="G15" i="14"/>
  <c r="G14" i="14"/>
  <c r="E40" i="8"/>
  <c r="B71" i="8"/>
  <c r="A72" i="8"/>
  <c r="D41" i="8" l="1"/>
  <c r="B72" i="8"/>
  <c r="A73" i="8"/>
  <c r="C41" i="8" l="1"/>
  <c r="B73" i="8"/>
  <c r="A74" i="8"/>
  <c r="E41" i="8" l="1"/>
  <c r="A75" i="8"/>
  <c r="B74" i="8"/>
  <c r="D42" i="8" l="1"/>
  <c r="A76" i="8"/>
  <c r="B75" i="8"/>
  <c r="C42" i="8" l="1"/>
  <c r="B76" i="8"/>
  <c r="A77" i="8"/>
  <c r="E42" i="8" l="1"/>
  <c r="D43" i="8" s="1"/>
  <c r="B77" i="8"/>
  <c r="A78" i="8"/>
  <c r="C43" i="8" l="1"/>
  <c r="E96" i="12" s="1"/>
  <c r="E100" i="12" s="1"/>
  <c r="D112" i="11"/>
  <c r="A79" i="8"/>
  <c r="B78" i="8"/>
  <c r="E43" i="8" l="1"/>
  <c r="D44" i="8" s="1"/>
  <c r="A80" i="8"/>
  <c r="B79" i="8"/>
  <c r="C44" i="8" l="1"/>
  <c r="A81" i="8"/>
  <c r="B80" i="8"/>
  <c r="E44" i="8" l="1"/>
  <c r="D45" i="8" s="1"/>
  <c r="A82" i="8"/>
  <c r="B81" i="8"/>
  <c r="C45" i="8" l="1"/>
  <c r="A83" i="8"/>
  <c r="B82" i="8"/>
  <c r="E45" i="8" l="1"/>
  <c r="D46" i="8" s="1"/>
  <c r="B83" i="8"/>
  <c r="A84" i="8"/>
  <c r="C46" i="8" l="1"/>
  <c r="F96" i="12" s="1"/>
  <c r="F100" i="12" s="1"/>
  <c r="E112" i="11"/>
  <c r="A85" i="8"/>
  <c r="B84" i="8"/>
  <c r="E46" i="8" l="1"/>
  <c r="D47" i="8" s="1"/>
  <c r="B85" i="8"/>
  <c r="A86" i="8"/>
  <c r="C47" i="8" l="1"/>
  <c r="B86" i="8"/>
  <c r="A87" i="8"/>
  <c r="E47" i="8" l="1"/>
  <c r="D48" i="8" s="1"/>
  <c r="A88" i="8"/>
  <c r="B87" i="8"/>
  <c r="C48" i="8" l="1"/>
  <c r="B88" i="8"/>
  <c r="A89" i="8"/>
  <c r="E48" i="8" l="1"/>
  <c r="B89" i="8"/>
  <c r="A90" i="8"/>
  <c r="D49" i="8" l="1"/>
  <c r="B90" i="8"/>
  <c r="A91" i="8"/>
  <c r="G26" i="2" l="1"/>
  <c r="C49" i="8"/>
  <c r="F112" i="11"/>
  <c r="A92" i="8"/>
  <c r="B91" i="8"/>
  <c r="G96" i="12" l="1"/>
  <c r="G18" i="3"/>
  <c r="H96" i="12" s="1"/>
  <c r="E49" i="8"/>
  <c r="G112" i="11"/>
  <c r="G24" i="2"/>
  <c r="G25" i="2"/>
  <c r="A93" i="8"/>
  <c r="B92" i="8"/>
  <c r="G29" i="3" l="1"/>
  <c r="D50" i="8"/>
  <c r="G14" i="4"/>
  <c r="G15" i="4" s="1"/>
  <c r="G22" i="4" s="1"/>
  <c r="G110" i="11"/>
  <c r="G28" i="2"/>
  <c r="G111" i="11"/>
  <c r="A94" i="8"/>
  <c r="B93" i="8"/>
  <c r="D111" i="11" l="1"/>
  <c r="E111" i="11"/>
  <c r="F111" i="11"/>
  <c r="C111" i="11"/>
  <c r="F110" i="11"/>
  <c r="C110" i="11"/>
  <c r="D110" i="11"/>
  <c r="E110" i="11"/>
  <c r="C50" i="8"/>
  <c r="H12" i="14"/>
  <c r="G6" i="3"/>
  <c r="G114" i="11"/>
  <c r="B94" i="8"/>
  <c r="A95" i="8"/>
  <c r="G21" i="3" l="1"/>
  <c r="H99" i="12" s="1"/>
  <c r="G99" i="12" s="1"/>
  <c r="G100" i="12" s="1"/>
  <c r="E50" i="8"/>
  <c r="D51" i="8" s="1"/>
  <c r="G28" i="3"/>
  <c r="H84" i="12"/>
  <c r="C114" i="11"/>
  <c r="D84" i="12" s="1"/>
  <c r="D93" i="12" s="1"/>
  <c r="E114" i="11"/>
  <c r="F84" i="12" s="1"/>
  <c r="F93" i="12" s="1"/>
  <c r="F102" i="12" s="1"/>
  <c r="D114" i="11"/>
  <c r="E84" i="12" s="1"/>
  <c r="E93" i="12" s="1"/>
  <c r="E102" i="12" s="1"/>
  <c r="F114" i="11"/>
  <c r="G84" i="12" s="1"/>
  <c r="G93" i="12" s="1"/>
  <c r="G15" i="3"/>
  <c r="H93" i="12" s="1"/>
  <c r="A96" i="8"/>
  <c r="B95" i="8"/>
  <c r="C51" i="8" l="1"/>
  <c r="H98" i="12"/>
  <c r="D98" i="12" s="1"/>
  <c r="D100" i="12" s="1"/>
  <c r="D102" i="12" s="1"/>
  <c r="D103" i="12" s="1"/>
  <c r="E103" i="12" s="1"/>
  <c r="F103" i="12" s="1"/>
  <c r="G102" i="12"/>
  <c r="G30" i="3"/>
  <c r="G22" i="3"/>
  <c r="H100" i="12" s="1"/>
  <c r="G8" i="4"/>
  <c r="B96" i="8"/>
  <c r="A97" i="8"/>
  <c r="E51" i="8" l="1"/>
  <c r="D52" i="8" s="1"/>
  <c r="G103" i="12"/>
  <c r="G24" i="3"/>
  <c r="H102" i="12" s="1"/>
  <c r="A98" i="8"/>
  <c r="B97" i="8"/>
  <c r="C52" i="8" l="1"/>
  <c r="G25" i="3"/>
  <c r="A99" i="8"/>
  <c r="B98" i="8"/>
  <c r="E52" i="8" l="1"/>
  <c r="D53" i="8" s="1"/>
  <c r="H103" i="12"/>
  <c r="G7" i="4"/>
  <c r="A100" i="8"/>
  <c r="B99" i="8"/>
  <c r="C53" i="8" l="1"/>
  <c r="G10" i="4"/>
  <c r="G17" i="4" s="1"/>
  <c r="H19" i="14"/>
  <c r="A101" i="8"/>
  <c r="B100" i="8"/>
  <c r="E53" i="8" l="1"/>
  <c r="D54" i="8" s="1"/>
  <c r="H18" i="14"/>
  <c r="G23" i="4"/>
  <c r="H14" i="14"/>
  <c r="G21" i="4"/>
  <c r="H15" i="14"/>
  <c r="H13" i="14"/>
  <c r="G18" i="4"/>
  <c r="A102" i="8"/>
  <c r="B101" i="8"/>
  <c r="C54" i="8" l="1"/>
  <c r="A103" i="8"/>
  <c r="B102" i="8"/>
  <c r="E54" i="8" l="1"/>
  <c r="D55" i="8" s="1"/>
  <c r="B103" i="8"/>
  <c r="A104" i="8"/>
  <c r="C55" i="8" l="1"/>
  <c r="B104" i="8"/>
  <c r="A105" i="8"/>
  <c r="E55" i="8" l="1"/>
  <c r="D56" i="8" s="1"/>
  <c r="B105" i="8"/>
  <c r="A106" i="8"/>
  <c r="C56" i="8" l="1"/>
  <c r="B106" i="8"/>
  <c r="A107" i="8"/>
  <c r="E56" i="8" l="1"/>
  <c r="D57" i="8" s="1"/>
  <c r="B107" i="8"/>
  <c r="A108" i="8"/>
  <c r="C57" i="8" l="1"/>
  <c r="A109" i="8"/>
  <c r="B108" i="8"/>
  <c r="E57" i="8" l="1"/>
  <c r="D58" i="8" s="1"/>
  <c r="A110" i="8"/>
  <c r="B109" i="8"/>
  <c r="C58" i="8" l="1"/>
  <c r="B110" i="8"/>
  <c r="A111" i="8"/>
  <c r="E58" i="8" l="1"/>
  <c r="D59" i="8" s="1"/>
  <c r="B111" i="8"/>
  <c r="A112" i="8"/>
  <c r="C59" i="8" l="1"/>
  <c r="B112" i="8"/>
  <c r="A113" i="8"/>
  <c r="E59" i="8" l="1"/>
  <c r="D60" i="8" s="1"/>
  <c r="A114" i="8"/>
  <c r="B113" i="8"/>
  <c r="C60" i="8" l="1"/>
  <c r="A115" i="8"/>
  <c r="B114" i="8"/>
  <c r="E60" i="8" l="1"/>
  <c r="D61" i="8" s="1"/>
  <c r="A116" i="8"/>
  <c r="B115" i="8"/>
  <c r="C61" i="8" l="1"/>
  <c r="B116" i="8"/>
  <c r="A117" i="8"/>
  <c r="E61" i="8" l="1"/>
  <c r="B117" i="8"/>
  <c r="A118" i="8"/>
  <c r="D62" i="8" l="1"/>
  <c r="H22" i="4"/>
  <c r="A119" i="8"/>
  <c r="B118" i="8"/>
  <c r="C62" i="8" l="1"/>
  <c r="B119" i="8"/>
  <c r="A120" i="8"/>
  <c r="E62" i="8" l="1"/>
  <c r="D63" i="8" s="1"/>
  <c r="A121" i="8"/>
  <c r="B120" i="8"/>
  <c r="C63" i="8" l="1"/>
  <c r="A122" i="8"/>
  <c r="B121" i="8"/>
  <c r="E63" i="8" l="1"/>
  <c r="D64" i="8" s="1"/>
  <c r="A123" i="8"/>
  <c r="B122" i="8"/>
  <c r="C64" i="8" l="1"/>
  <c r="B123" i="8"/>
  <c r="A124" i="8"/>
  <c r="E64" i="8" l="1"/>
  <c r="D65" i="8" s="1"/>
  <c r="A125" i="8"/>
  <c r="B124" i="8"/>
  <c r="C65" i="8" l="1"/>
  <c r="B125" i="8"/>
  <c r="A126" i="8"/>
  <c r="E65" i="8" l="1"/>
  <c r="D66" i="8" s="1"/>
  <c r="H21" i="4"/>
  <c r="A127" i="8"/>
  <c r="B126" i="8"/>
  <c r="H23" i="4" l="1"/>
  <c r="C66" i="8"/>
  <c r="A128" i="8"/>
  <c r="B127" i="8"/>
  <c r="E66" i="8" l="1"/>
  <c r="D67" i="8" s="1"/>
  <c r="A129" i="8"/>
  <c r="B128" i="8"/>
  <c r="C67" i="8" l="1"/>
  <c r="B129" i="8"/>
  <c r="A130" i="8"/>
  <c r="E67" i="8" l="1"/>
  <c r="D68" i="8" s="1"/>
  <c r="A131" i="8"/>
  <c r="B130" i="8"/>
  <c r="C68" i="8" l="1"/>
  <c r="B131" i="8"/>
  <c r="A132" i="8"/>
  <c r="E68" i="8" l="1"/>
  <c r="D69" i="8" s="1"/>
  <c r="A133" i="8"/>
  <c r="B132" i="8"/>
  <c r="C69" i="8" l="1"/>
  <c r="B133" i="8"/>
  <c r="A134" i="8"/>
  <c r="E69" i="8" l="1"/>
  <c r="D70" i="8" s="1"/>
  <c r="B134" i="8"/>
  <c r="A135" i="8"/>
  <c r="C70" i="8" l="1"/>
  <c r="B135" i="8"/>
  <c r="A136" i="8"/>
  <c r="E70" i="8" l="1"/>
  <c r="D71" i="8" s="1"/>
  <c r="B136" i="8"/>
  <c r="A137" i="8"/>
  <c r="C71" i="8" l="1"/>
  <c r="B137" i="8"/>
  <c r="A138" i="8"/>
  <c r="E71" i="8" l="1"/>
  <c r="D72" i="8" s="1"/>
  <c r="B138" i="8"/>
  <c r="A139" i="8"/>
  <c r="C72" i="8" l="1"/>
  <c r="B139" i="8"/>
  <c r="A140" i="8"/>
  <c r="E72" i="8" l="1"/>
  <c r="D73" i="8" s="1"/>
  <c r="B140" i="8"/>
  <c r="A141" i="8"/>
  <c r="C73" i="8" l="1"/>
  <c r="B141" i="8"/>
  <c r="A142" i="8"/>
  <c r="E73" i="8" l="1"/>
  <c r="A143" i="8"/>
  <c r="B142" i="8"/>
  <c r="D74" i="8" l="1"/>
  <c r="C74" i="8" s="1"/>
  <c r="E74" i="8" s="1"/>
  <c r="D75" i="8" s="1"/>
  <c r="C75" i="8" s="1"/>
  <c r="E75" i="8" s="1"/>
  <c r="D76" i="8" s="1"/>
  <c r="C76" i="8" s="1"/>
  <c r="E76" i="8" s="1"/>
  <c r="D77" i="8" s="1"/>
  <c r="C77" i="8" s="1"/>
  <c r="E77" i="8" s="1"/>
  <c r="D78" i="8" s="1"/>
  <c r="C78" i="8" s="1"/>
  <c r="E78" i="8" s="1"/>
  <c r="D79" i="8" s="1"/>
  <c r="C79" i="8" s="1"/>
  <c r="E79" i="8" s="1"/>
  <c r="D80" i="8" s="1"/>
  <c r="C80" i="8" s="1"/>
  <c r="E80" i="8" s="1"/>
  <c r="D81" i="8" s="1"/>
  <c r="C81" i="8" s="1"/>
  <c r="E81" i="8" s="1"/>
  <c r="D82" i="8" s="1"/>
  <c r="C82" i="8" s="1"/>
  <c r="E82" i="8" s="1"/>
  <c r="D83" i="8" s="1"/>
  <c r="C83" i="8" s="1"/>
  <c r="E83" i="8" s="1"/>
  <c r="D84" i="8" s="1"/>
  <c r="C84" i="8" s="1"/>
  <c r="E84" i="8" s="1"/>
  <c r="D85" i="8" s="1"/>
  <c r="C85" i="8" s="1"/>
  <c r="E85" i="8" s="1"/>
  <c r="D86" i="8" s="1"/>
  <c r="C86" i="8" s="1"/>
  <c r="E86" i="8" s="1"/>
  <c r="D87" i="8" s="1"/>
  <c r="C87" i="8" s="1"/>
  <c r="E87" i="8" s="1"/>
  <c r="D88" i="8" s="1"/>
  <c r="C88" i="8" s="1"/>
  <c r="E88" i="8" s="1"/>
  <c r="D89" i="8" s="1"/>
  <c r="C89" i="8" s="1"/>
  <c r="E89" i="8" s="1"/>
  <c r="D90" i="8" s="1"/>
  <c r="C90" i="8" s="1"/>
  <c r="E90" i="8" s="1"/>
  <c r="D91" i="8" s="1"/>
  <c r="C91" i="8" s="1"/>
  <c r="E91" i="8" s="1"/>
  <c r="D92" i="8" s="1"/>
  <c r="C92" i="8" s="1"/>
  <c r="E92" i="8" s="1"/>
  <c r="D93" i="8" s="1"/>
  <c r="C93" i="8" s="1"/>
  <c r="E93" i="8" s="1"/>
  <c r="D94" i="8" s="1"/>
  <c r="C94" i="8" s="1"/>
  <c r="E94" i="8" s="1"/>
  <c r="D95" i="8" s="1"/>
  <c r="C95" i="8" s="1"/>
  <c r="E95" i="8" s="1"/>
  <c r="D96" i="8" s="1"/>
  <c r="C96" i="8" s="1"/>
  <c r="E96" i="8" s="1"/>
  <c r="D97" i="8" s="1"/>
  <c r="C97" i="8" s="1"/>
  <c r="E97" i="8" s="1"/>
  <c r="D98" i="8" s="1"/>
  <c r="C98" i="8" s="1"/>
  <c r="E98" i="8" s="1"/>
  <c r="D99" i="8" s="1"/>
  <c r="C99" i="8" s="1"/>
  <c r="E99" i="8" s="1"/>
  <c r="D100" i="8" s="1"/>
  <c r="C100" i="8" s="1"/>
  <c r="E100" i="8" s="1"/>
  <c r="D101" i="8" s="1"/>
  <c r="C101" i="8" s="1"/>
  <c r="E101" i="8" s="1"/>
  <c r="D102" i="8" s="1"/>
  <c r="C102" i="8" s="1"/>
  <c r="E102" i="8" s="1"/>
  <c r="D103" i="8" s="1"/>
  <c r="C103" i="8" s="1"/>
  <c r="E103" i="8" s="1"/>
  <c r="D104" i="8" s="1"/>
  <c r="C104" i="8" s="1"/>
  <c r="E104" i="8" s="1"/>
  <c r="D105" i="8" s="1"/>
  <c r="C105" i="8" s="1"/>
  <c r="E105" i="8" s="1"/>
  <c r="D106" i="8" s="1"/>
  <c r="C106" i="8" s="1"/>
  <c r="E106" i="8" s="1"/>
  <c r="D107" i="8" s="1"/>
  <c r="C107" i="8" s="1"/>
  <c r="E107" i="8" s="1"/>
  <c r="D108" i="8" s="1"/>
  <c r="C108" i="8" s="1"/>
  <c r="E108" i="8" s="1"/>
  <c r="D109" i="8" s="1"/>
  <c r="C109" i="8" s="1"/>
  <c r="E109" i="8" s="1"/>
  <c r="D110" i="8" s="1"/>
  <c r="C110" i="8" s="1"/>
  <c r="E110" i="8" s="1"/>
  <c r="D111" i="8" s="1"/>
  <c r="C111" i="8" s="1"/>
  <c r="E111" i="8" s="1"/>
  <c r="D112" i="8" s="1"/>
  <c r="C112" i="8" s="1"/>
  <c r="E112" i="8" s="1"/>
  <c r="D113" i="8" s="1"/>
  <c r="C113" i="8" s="1"/>
  <c r="E113" i="8" s="1"/>
  <c r="D114" i="8" s="1"/>
  <c r="C114" i="8" s="1"/>
  <c r="E114" i="8" s="1"/>
  <c r="D115" i="8" s="1"/>
  <c r="C115" i="8" s="1"/>
  <c r="E115" i="8" s="1"/>
  <c r="D116" i="8" s="1"/>
  <c r="C116" i="8" s="1"/>
  <c r="E116" i="8" s="1"/>
  <c r="D117" i="8" s="1"/>
  <c r="C117" i="8" s="1"/>
  <c r="E117" i="8" s="1"/>
  <c r="D118" i="8" s="1"/>
  <c r="C118" i="8" s="1"/>
  <c r="E118" i="8" s="1"/>
  <c r="D119" i="8" s="1"/>
  <c r="C119" i="8" s="1"/>
  <c r="E119" i="8" s="1"/>
  <c r="D120" i="8" s="1"/>
  <c r="C120" i="8" s="1"/>
  <c r="E120" i="8" s="1"/>
  <c r="D121" i="8" s="1"/>
  <c r="C121" i="8" s="1"/>
  <c r="E121" i="8" s="1"/>
  <c r="D122" i="8" s="1"/>
  <c r="C122" i="8" s="1"/>
  <c r="E122" i="8" s="1"/>
  <c r="D123" i="8" s="1"/>
  <c r="C123" i="8" s="1"/>
  <c r="E123" i="8" s="1"/>
  <c r="D124" i="8" s="1"/>
  <c r="C124" i="8" s="1"/>
  <c r="E124" i="8" s="1"/>
  <c r="D125" i="8" s="1"/>
  <c r="C125" i="8" s="1"/>
  <c r="E125" i="8" s="1"/>
  <c r="D126" i="8" s="1"/>
  <c r="C126" i="8" s="1"/>
  <c r="E126" i="8" s="1"/>
  <c r="D127" i="8" s="1"/>
  <c r="C127" i="8" s="1"/>
  <c r="E127" i="8" s="1"/>
  <c r="D128" i="8" s="1"/>
  <c r="C128" i="8" s="1"/>
  <c r="E128" i="8" s="1"/>
  <c r="D129" i="8" s="1"/>
  <c r="C129" i="8" s="1"/>
  <c r="E129" i="8" s="1"/>
  <c r="D130" i="8" s="1"/>
  <c r="C130" i="8" s="1"/>
  <c r="E130" i="8" s="1"/>
  <c r="D131" i="8" s="1"/>
  <c r="C131" i="8" s="1"/>
  <c r="E131" i="8" s="1"/>
  <c r="D132" i="8" s="1"/>
  <c r="C132" i="8" s="1"/>
  <c r="E132" i="8" s="1"/>
  <c r="D133" i="8" s="1"/>
  <c r="C133" i="8" s="1"/>
  <c r="E133" i="8" s="1"/>
  <c r="D134" i="8" s="1"/>
  <c r="C134" i="8" s="1"/>
  <c r="E134" i="8" s="1"/>
  <c r="D135" i="8" s="1"/>
  <c r="C135" i="8" s="1"/>
  <c r="E135" i="8" s="1"/>
  <c r="D136" i="8" s="1"/>
  <c r="C136" i="8" s="1"/>
  <c r="E136" i="8" s="1"/>
  <c r="D137" i="8" s="1"/>
  <c r="C137" i="8" s="1"/>
  <c r="E137" i="8" s="1"/>
  <c r="D138" i="8" s="1"/>
  <c r="C138" i="8" s="1"/>
  <c r="E138" i="8" s="1"/>
  <c r="D139" i="8" s="1"/>
  <c r="C139" i="8" s="1"/>
  <c r="E139" i="8" s="1"/>
  <c r="D140" i="8" s="1"/>
  <c r="C140" i="8" s="1"/>
  <c r="E140" i="8" s="1"/>
  <c r="D141" i="8" s="1"/>
  <c r="C141" i="8" s="1"/>
  <c r="E141" i="8" s="1"/>
  <c r="D142" i="8" s="1"/>
  <c r="C142" i="8" s="1"/>
  <c r="E142" i="8" s="1"/>
  <c r="D143" i="8" s="1"/>
  <c r="I22" i="4"/>
  <c r="B143" i="8"/>
  <c r="A144" i="8"/>
  <c r="B144" i="8" l="1"/>
  <c r="A145" i="8"/>
  <c r="C143" i="8"/>
  <c r="E143" i="8" s="1"/>
  <c r="D144" i="8" s="1"/>
  <c r="B145" i="8" l="1"/>
  <c r="A146" i="8"/>
  <c r="C144" i="8"/>
  <c r="E144" i="8" s="1"/>
  <c r="D145" i="8" s="1"/>
  <c r="B146" i="8" l="1"/>
  <c r="A147" i="8"/>
  <c r="C145" i="8"/>
  <c r="E145" i="8" s="1"/>
  <c r="D146" i="8" s="1"/>
  <c r="A148" i="8" l="1"/>
  <c r="B147" i="8"/>
  <c r="C146" i="8"/>
  <c r="E146" i="8" s="1"/>
  <c r="D147" i="8" l="1"/>
  <c r="C147" i="8" s="1"/>
  <c r="E147" i="8" s="1"/>
  <c r="D148" i="8" s="1"/>
  <c r="B148" i="8"/>
  <c r="A149" i="8"/>
  <c r="C148" i="8" l="1"/>
  <c r="E148" i="8" s="1"/>
  <c r="D149" i="8" s="1"/>
  <c r="A150" i="8"/>
  <c r="B149" i="8"/>
  <c r="B150" i="8" l="1"/>
  <c r="A151" i="8"/>
  <c r="C149" i="8"/>
  <c r="E149" i="8" s="1"/>
  <c r="D150" i="8" s="1"/>
  <c r="I21" i="4" l="1"/>
  <c r="C150" i="8"/>
  <c r="E150" i="8" s="1"/>
  <c r="D151" i="8" s="1"/>
  <c r="A152" i="8"/>
  <c r="B151" i="8"/>
  <c r="I23" i="4" l="1"/>
  <c r="C151" i="8"/>
  <c r="E151" i="8" s="1"/>
  <c r="D152" i="8" s="1"/>
  <c r="A153" i="8"/>
  <c r="B152" i="8"/>
  <c r="C152" i="8" l="1"/>
  <c r="E152" i="8" s="1"/>
  <c r="D153" i="8" s="1"/>
  <c r="B153" i="8"/>
  <c r="A154" i="8"/>
  <c r="C153" i="8" l="1"/>
  <c r="E153" i="8" s="1"/>
  <c r="D154" i="8" s="1"/>
  <c r="A155" i="8"/>
  <c r="B154" i="8"/>
  <c r="C154" i="8" l="1"/>
  <c r="E154" i="8" s="1"/>
  <c r="D155" i="8" s="1"/>
  <c r="B155" i="8"/>
  <c r="A156" i="8"/>
  <c r="B156" i="8" l="1"/>
  <c r="A157" i="8"/>
  <c r="C155" i="8"/>
  <c r="E155" i="8" s="1"/>
  <c r="D156" i="8" s="1"/>
  <c r="C156" i="8" l="1"/>
  <c r="E156" i="8" s="1"/>
  <c r="D157" i="8" s="1"/>
  <c r="B157" i="8"/>
  <c r="A158" i="8"/>
  <c r="A159" i="8" l="1"/>
  <c r="B158" i="8"/>
  <c r="C157" i="8"/>
  <c r="E157" i="8" s="1"/>
  <c r="D158" i="8" s="1"/>
  <c r="B159" i="8" l="1"/>
  <c r="A160" i="8"/>
  <c r="C158" i="8"/>
  <c r="E158" i="8" s="1"/>
  <c r="D159" i="8" s="1"/>
  <c r="A161" i="8" l="1"/>
  <c r="B160" i="8"/>
  <c r="C159" i="8"/>
  <c r="E159" i="8" s="1"/>
  <c r="D160" i="8" s="1"/>
  <c r="C160" i="8" l="1"/>
  <c r="E160" i="8" s="1"/>
  <c r="D161" i="8" s="1"/>
  <c r="B161" i="8"/>
  <c r="A162" i="8"/>
  <c r="C161" i="8" l="1"/>
  <c r="E161" i="8" s="1"/>
  <c r="D162" i="8" s="1"/>
  <c r="A163" i="8"/>
  <c r="B162" i="8"/>
  <c r="C162" i="8" l="1"/>
  <c r="E162" i="8" s="1"/>
  <c r="D163" i="8" s="1"/>
  <c r="A164" i="8"/>
  <c r="B163" i="8"/>
  <c r="C163" i="8" l="1"/>
  <c r="E163" i="8" s="1"/>
  <c r="D164" i="8" s="1"/>
  <c r="A165" i="8"/>
  <c r="B164" i="8"/>
  <c r="A166" i="8" l="1"/>
  <c r="B165" i="8"/>
  <c r="C164" i="8"/>
  <c r="E164" i="8" s="1"/>
  <c r="D165" i="8" s="1"/>
  <c r="C165" i="8" l="1"/>
  <c r="E165" i="8" s="1"/>
  <c r="D166" i="8" s="1"/>
  <c r="A167" i="8"/>
  <c r="B166" i="8"/>
  <c r="B167" i="8" l="1"/>
  <c r="A168" i="8"/>
  <c r="C166" i="8"/>
  <c r="E166" i="8" s="1"/>
  <c r="D167" i="8" s="1"/>
  <c r="A169" i="8" l="1"/>
  <c r="B168" i="8"/>
  <c r="C167" i="8"/>
  <c r="E167" i="8" s="1"/>
  <c r="D168" i="8" s="1"/>
  <c r="C168" i="8" l="1"/>
  <c r="E168" i="8" s="1"/>
  <c r="D169" i="8" s="1"/>
  <c r="A170" i="8"/>
  <c r="B169" i="8"/>
  <c r="C169" i="8" l="1"/>
  <c r="E169" i="8" s="1"/>
  <c r="D170" i="8" s="1"/>
  <c r="B170" i="8"/>
  <c r="A171" i="8"/>
  <c r="B171" i="8" l="1"/>
  <c r="A172" i="8"/>
  <c r="C170" i="8"/>
  <c r="E170" i="8" s="1"/>
  <c r="D171" i="8" s="1"/>
  <c r="C171" i="8" l="1"/>
  <c r="E171" i="8" s="1"/>
  <c r="D172" i="8" s="1"/>
  <c r="A173" i="8"/>
  <c r="B172" i="8"/>
  <c r="C172" i="8" l="1"/>
  <c r="E172" i="8" s="1"/>
  <c r="D173" i="8" s="1"/>
  <c r="B173" i="8"/>
  <c r="A174" i="8"/>
  <c r="A175" i="8" l="1"/>
  <c r="B174" i="8"/>
  <c r="C173" i="8"/>
  <c r="E173" i="8" s="1"/>
  <c r="D174" i="8" s="1"/>
  <c r="C174" i="8" l="1"/>
  <c r="E174" i="8" s="1"/>
  <c r="D175" i="8" s="1"/>
  <c r="B175" i="8"/>
  <c r="A176" i="8"/>
  <c r="A177" i="8" l="1"/>
  <c r="B176" i="8"/>
  <c r="C175" i="8"/>
  <c r="E175" i="8" s="1"/>
  <c r="D176" i="8" s="1"/>
  <c r="C176" i="8" l="1"/>
  <c r="E176" i="8" s="1"/>
  <c r="D177" i="8" s="1"/>
  <c r="B177" i="8"/>
  <c r="A178" i="8"/>
  <c r="C177" i="8" l="1"/>
  <c r="E177" i="8" s="1"/>
  <c r="D178" i="8" s="1"/>
  <c r="A179" i="8"/>
  <c r="B178" i="8"/>
  <c r="C178" i="8" l="1"/>
  <c r="E178" i="8" s="1"/>
  <c r="D179" i="8" s="1"/>
  <c r="A180" i="8"/>
  <c r="B179" i="8"/>
  <c r="C179" i="8" l="1"/>
  <c r="E179" i="8" s="1"/>
  <c r="D180" i="8" s="1"/>
  <c r="B180" i="8"/>
  <c r="A181" i="8"/>
  <c r="C180" i="8" l="1"/>
  <c r="E180" i="8" s="1"/>
  <c r="D181" i="8" s="1"/>
  <c r="B181" i="8"/>
  <c r="A182" i="8"/>
  <c r="C181" i="8" l="1"/>
  <c r="E181" i="8" s="1"/>
  <c r="B182" i="8"/>
  <c r="A183" i="8"/>
  <c r="D182" i="8" l="1"/>
  <c r="C182" i="8" s="1"/>
  <c r="E182" i="8" s="1"/>
  <c r="B183" i="8"/>
  <c r="A184" i="8"/>
  <c r="D183" i="8" l="1"/>
  <c r="C183" i="8" s="1"/>
  <c r="E183" i="8" s="1"/>
  <c r="D184" i="8" s="1"/>
  <c r="A185" i="8"/>
  <c r="B184" i="8"/>
  <c r="C184" i="8" l="1"/>
  <c r="E184" i="8" s="1"/>
  <c r="D185" i="8" s="1"/>
  <c r="A186" i="8"/>
  <c r="B185" i="8"/>
  <c r="C185" i="8" l="1"/>
  <c r="E185" i="8" s="1"/>
  <c r="D186" i="8" s="1"/>
  <c r="B186" i="8"/>
  <c r="A187" i="8"/>
  <c r="C186" i="8" l="1"/>
  <c r="E186" i="8" s="1"/>
  <c r="D187" i="8" s="1"/>
  <c r="B187" i="8"/>
  <c r="A188" i="8"/>
  <c r="B188" i="8" l="1"/>
  <c r="A189" i="8"/>
  <c r="C187" i="8"/>
  <c r="E187" i="8" s="1"/>
  <c r="D188" i="8" s="1"/>
  <c r="C188" i="8" l="1"/>
  <c r="E188" i="8" s="1"/>
  <c r="D189" i="8" s="1"/>
  <c r="A190" i="8"/>
  <c r="B189" i="8"/>
  <c r="C189" i="8" l="1"/>
  <c r="E189" i="8" s="1"/>
  <c r="D190" i="8" s="1"/>
  <c r="B190" i="8"/>
  <c r="A191" i="8"/>
  <c r="C190" i="8" l="1"/>
  <c r="E190" i="8" s="1"/>
  <c r="D191" i="8" s="1"/>
  <c r="B191" i="8"/>
  <c r="A192" i="8"/>
  <c r="B192" i="8" l="1"/>
  <c r="A193" i="8"/>
  <c r="C191" i="8"/>
  <c r="E191" i="8" s="1"/>
  <c r="D192" i="8" s="1"/>
  <c r="C192" i="8" l="1"/>
  <c r="E192" i="8" s="1"/>
  <c r="D193" i="8" s="1"/>
  <c r="B193" i="8"/>
  <c r="A194" i="8"/>
  <c r="A195" i="8" l="1"/>
  <c r="B194" i="8"/>
  <c r="C193" i="8"/>
  <c r="E193" i="8" s="1"/>
  <c r="D194" i="8" s="1"/>
  <c r="C194" i="8" l="1"/>
  <c r="E194" i="8" s="1"/>
  <c r="D195" i="8" s="1"/>
  <c r="B195" i="8"/>
  <c r="A196" i="8"/>
  <c r="B196" i="8" l="1"/>
  <c r="A197" i="8"/>
  <c r="C195" i="8"/>
  <c r="E195" i="8" s="1"/>
  <c r="D196" i="8" s="1"/>
  <c r="A198" i="8" l="1"/>
  <c r="B197" i="8"/>
  <c r="C196" i="8"/>
  <c r="E196" i="8" s="1"/>
  <c r="D197" i="8" s="1"/>
  <c r="C197" i="8" l="1"/>
  <c r="E197" i="8" s="1"/>
  <c r="D198" i="8" s="1"/>
  <c r="A199" i="8"/>
  <c r="B198" i="8"/>
  <c r="C198" i="8" l="1"/>
  <c r="E198" i="8" s="1"/>
  <c r="D199" i="8" s="1"/>
  <c r="A200" i="8"/>
  <c r="B199" i="8"/>
  <c r="A201" i="8" l="1"/>
  <c r="B200" i="8"/>
  <c r="C199" i="8"/>
  <c r="E199" i="8" s="1"/>
  <c r="D200" i="8" s="1"/>
  <c r="C200" i="8" l="1"/>
  <c r="E200" i="8" s="1"/>
  <c r="D201" i="8" s="1"/>
  <c r="A202" i="8"/>
  <c r="B201" i="8"/>
  <c r="C201" i="8" l="1"/>
  <c r="E201" i="8" s="1"/>
  <c r="D202" i="8" s="1"/>
  <c r="A203" i="8"/>
  <c r="B202" i="8"/>
  <c r="C202" i="8" l="1"/>
  <c r="E202" i="8" s="1"/>
  <c r="D203" i="8" s="1"/>
  <c r="A204" i="8"/>
  <c r="B203" i="8"/>
  <c r="C203" i="8" l="1"/>
  <c r="E203" i="8" s="1"/>
  <c r="D204" i="8" s="1"/>
  <c r="B204" i="8"/>
  <c r="A205" i="8"/>
  <c r="C204" i="8" l="1"/>
  <c r="E204" i="8" s="1"/>
  <c r="D205" i="8" s="1"/>
  <c r="A206" i="8"/>
  <c r="B205" i="8"/>
  <c r="C205" i="8" l="1"/>
  <c r="E205" i="8" s="1"/>
  <c r="D206" i="8" s="1"/>
  <c r="B206" i="8"/>
  <c r="A207" i="8"/>
  <c r="C206" i="8" l="1"/>
  <c r="E206" i="8" s="1"/>
  <c r="D207" i="8" s="1"/>
  <c r="A208" i="8"/>
  <c r="B207" i="8"/>
  <c r="C207" i="8" l="1"/>
  <c r="E207" i="8" s="1"/>
  <c r="D208" i="8" s="1"/>
  <c r="B208" i="8"/>
  <c r="A209" i="8"/>
  <c r="C208" i="8" l="1"/>
  <c r="E208" i="8" s="1"/>
  <c r="D209" i="8" s="1"/>
  <c r="B209" i="8"/>
  <c r="A210" i="8"/>
  <c r="A211" i="8" l="1"/>
  <c r="B210" i="8"/>
  <c r="C209" i="8"/>
  <c r="E209" i="8" s="1"/>
  <c r="D210" i="8" s="1"/>
  <c r="C210" i="8" l="1"/>
  <c r="E210" i="8" s="1"/>
  <c r="D211" i="8" s="1"/>
  <c r="A212" i="8"/>
  <c r="B211" i="8"/>
  <c r="C211" i="8" l="1"/>
  <c r="E211" i="8" s="1"/>
  <c r="D212" i="8" s="1"/>
  <c r="A213" i="8"/>
  <c r="B212" i="8"/>
  <c r="C212" i="8" l="1"/>
  <c r="E212" i="8" s="1"/>
  <c r="D213" i="8" s="1"/>
  <c r="A214" i="8"/>
  <c r="B213" i="8"/>
  <c r="C213" i="8" l="1"/>
  <c r="E213" i="8" s="1"/>
  <c r="D214" i="8" s="1"/>
  <c r="A215" i="8"/>
  <c r="B214" i="8"/>
  <c r="C214" i="8" l="1"/>
  <c r="E214" i="8" s="1"/>
  <c r="D215" i="8" s="1"/>
  <c r="B215" i="8"/>
  <c r="A216" i="8"/>
  <c r="B216" i="8" l="1"/>
  <c r="A217" i="8"/>
  <c r="C215" i="8"/>
  <c r="E215" i="8" s="1"/>
  <c r="D216" i="8" s="1"/>
  <c r="C216" i="8" l="1"/>
  <c r="E216" i="8" s="1"/>
  <c r="D217" i="8" s="1"/>
  <c r="A218" i="8"/>
  <c r="B217" i="8"/>
  <c r="C217" i="8" l="1"/>
  <c r="E217" i="8" s="1"/>
  <c r="D218" i="8" s="1"/>
  <c r="A219" i="8"/>
  <c r="B218" i="8"/>
  <c r="C218" i="8" l="1"/>
  <c r="E218" i="8" s="1"/>
  <c r="D219" i="8" s="1"/>
  <c r="B219" i="8"/>
  <c r="A220" i="8"/>
  <c r="C219" i="8" l="1"/>
  <c r="E219" i="8" s="1"/>
  <c r="D220" i="8" s="1"/>
  <c r="B220" i="8"/>
  <c r="A221" i="8"/>
  <c r="B221" i="8" l="1"/>
  <c r="A222" i="8"/>
  <c r="C220" i="8"/>
  <c r="E220" i="8" s="1"/>
  <c r="D221" i="8" s="1"/>
  <c r="C221" i="8" l="1"/>
  <c r="E221" i="8" s="1"/>
  <c r="D222" i="8" s="1"/>
  <c r="B222" i="8"/>
  <c r="A223" i="8"/>
  <c r="C222" i="8" l="1"/>
  <c r="E222" i="8" s="1"/>
  <c r="D223" i="8" s="1"/>
  <c r="A224" i="8"/>
  <c r="B223" i="8"/>
  <c r="C223" i="8" l="1"/>
  <c r="E223" i="8" s="1"/>
  <c r="D224" i="8" s="1"/>
  <c r="A225" i="8"/>
  <c r="B224" i="8"/>
  <c r="C224" i="8" l="1"/>
  <c r="E224" i="8" s="1"/>
  <c r="D225" i="8" s="1"/>
  <c r="A226" i="8"/>
  <c r="B225" i="8"/>
  <c r="C225" i="8" l="1"/>
  <c r="E225" i="8" s="1"/>
  <c r="A227" i="8"/>
  <c r="B226" i="8"/>
  <c r="D226" i="8"/>
  <c r="C226" i="8" l="1"/>
  <c r="E226" i="8" s="1"/>
  <c r="D227" i="8" s="1"/>
  <c r="A228" i="8"/>
  <c r="B227" i="8"/>
  <c r="C227" i="8" l="1"/>
  <c r="E227" i="8" s="1"/>
  <c r="D228" i="8" s="1"/>
  <c r="A229" i="8"/>
  <c r="B228" i="8"/>
  <c r="C228" i="8" l="1"/>
  <c r="E228" i="8" s="1"/>
  <c r="D229" i="8" s="1"/>
  <c r="A230" i="8"/>
  <c r="B229" i="8"/>
  <c r="C229" i="8" l="1"/>
  <c r="E229" i="8" s="1"/>
  <c r="D230" i="8" s="1"/>
  <c r="B230" i="8"/>
  <c r="A231" i="8"/>
  <c r="C230" i="8" l="1"/>
  <c r="E230" i="8" s="1"/>
  <c r="D231" i="8" s="1"/>
  <c r="B231" i="8"/>
  <c r="A232" i="8"/>
  <c r="B232" i="8" l="1"/>
  <c r="A233" i="8"/>
  <c r="C231" i="8"/>
  <c r="E231" i="8" s="1"/>
  <c r="D232" i="8" s="1"/>
  <c r="B233" i="8" l="1"/>
  <c r="A234" i="8"/>
  <c r="C232" i="8"/>
  <c r="E232" i="8" s="1"/>
  <c r="D233" i="8" s="1"/>
  <c r="A235" i="8" l="1"/>
  <c r="B234" i="8"/>
  <c r="C233" i="8"/>
  <c r="E233" i="8" s="1"/>
  <c r="D234" i="8" s="1"/>
  <c r="C234" i="8" l="1"/>
  <c r="E234" i="8" s="1"/>
  <c r="D235" i="8" s="1"/>
  <c r="B235" i="8"/>
  <c r="A236" i="8"/>
  <c r="C235" i="8" l="1"/>
  <c r="E235" i="8" s="1"/>
  <c r="D236" i="8" s="1"/>
  <c r="A237" i="8"/>
  <c r="B236" i="8"/>
  <c r="C236" i="8" l="1"/>
  <c r="E236" i="8" s="1"/>
  <c r="D237" i="8" s="1"/>
  <c r="A238" i="8"/>
  <c r="B237" i="8"/>
  <c r="C237" i="8" l="1"/>
  <c r="E237" i="8" s="1"/>
  <c r="B238" i="8"/>
  <c r="A239" i="8"/>
  <c r="D238" i="8"/>
  <c r="C238" i="8" l="1"/>
  <c r="E238" i="8" s="1"/>
  <c r="D239" i="8" s="1"/>
  <c r="A240" i="8"/>
  <c r="B239" i="8"/>
  <c r="C239" i="8" l="1"/>
  <c r="E239" i="8" s="1"/>
  <c r="D240" i="8" s="1"/>
  <c r="A241" i="8"/>
  <c r="B240" i="8"/>
  <c r="C240" i="8" l="1"/>
  <c r="E240" i="8" s="1"/>
  <c r="D241" i="8" s="1"/>
  <c r="A242" i="8"/>
  <c r="B241" i="8"/>
  <c r="C241" i="8" l="1"/>
  <c r="E241" i="8" s="1"/>
  <c r="D242" i="8" s="1"/>
  <c r="A243" i="8"/>
  <c r="B242" i="8"/>
  <c r="B243" i="8" l="1"/>
  <c r="A244" i="8"/>
  <c r="C242" i="8"/>
  <c r="E242" i="8" s="1"/>
  <c r="D243" i="8" s="1"/>
  <c r="A245" i="8" l="1"/>
  <c r="B244" i="8"/>
  <c r="C243" i="8"/>
  <c r="E243" i="8" s="1"/>
  <c r="D244" i="8" s="1"/>
  <c r="C244" i="8" l="1"/>
  <c r="E244" i="8" s="1"/>
  <c r="D245" i="8" s="1"/>
  <c r="A246" i="8"/>
  <c r="B245" i="8"/>
  <c r="C245" i="8" l="1"/>
  <c r="E245" i="8" s="1"/>
  <c r="D246" i="8" s="1"/>
  <c r="A247" i="8"/>
  <c r="B246" i="8"/>
  <c r="C246" i="8" l="1"/>
  <c r="E246" i="8" s="1"/>
  <c r="D247" i="8" s="1"/>
  <c r="A248" i="8"/>
  <c r="B247" i="8"/>
  <c r="B248" i="8" l="1"/>
  <c r="A249" i="8"/>
  <c r="C247" i="8"/>
  <c r="E247" i="8" s="1"/>
  <c r="D248" i="8" s="1"/>
  <c r="B249" i="8" l="1"/>
  <c r="A250" i="8"/>
  <c r="C248" i="8"/>
  <c r="E248" i="8" s="1"/>
  <c r="D249" i="8" s="1"/>
  <c r="C249" i="8" l="1"/>
  <c r="E249" i="8" s="1"/>
  <c r="D250" i="8" s="1"/>
  <c r="A251" i="8"/>
  <c r="B250" i="8"/>
  <c r="A252" i="8" l="1"/>
  <c r="B251" i="8"/>
  <c r="C250" i="8"/>
  <c r="E250" i="8" s="1"/>
  <c r="D251" i="8" s="1"/>
  <c r="C251" i="8" l="1"/>
  <c r="E251" i="8" s="1"/>
  <c r="D252" i="8" s="1"/>
  <c r="B252" i="8"/>
  <c r="A253" i="8"/>
  <c r="C252" i="8" l="1"/>
  <c r="E252" i="8" s="1"/>
  <c r="D253" i="8" s="1"/>
  <c r="B253" i="8"/>
  <c r="A254" i="8"/>
  <c r="C253" i="8" l="1"/>
  <c r="E253" i="8" s="1"/>
  <c r="D254" i="8" s="1"/>
  <c r="A255" i="8"/>
  <c r="B254" i="8"/>
  <c r="C254" i="8" l="1"/>
  <c r="E254" i="8" s="1"/>
  <c r="A256" i="8"/>
  <c r="D255" i="8"/>
  <c r="B255" i="8"/>
  <c r="C255" i="8" l="1"/>
  <c r="E255" i="8" s="1"/>
  <c r="D256" i="8" s="1"/>
  <c r="A257" i="8"/>
  <c r="B256" i="8"/>
  <c r="C256" i="8" l="1"/>
  <c r="E256" i="8" s="1"/>
  <c r="D257" i="8" s="1"/>
  <c r="A258" i="8"/>
  <c r="B257" i="8"/>
  <c r="C257" i="8" l="1"/>
  <c r="E257" i="8" s="1"/>
  <c r="D258" i="8" s="1"/>
  <c r="B258" i="8"/>
  <c r="A259" i="8"/>
  <c r="C258" i="8" l="1"/>
  <c r="E258" i="8" s="1"/>
  <c r="A260" i="8"/>
  <c r="B259" i="8"/>
  <c r="D259" i="8"/>
  <c r="C259" i="8" l="1"/>
  <c r="E259" i="8" s="1"/>
  <c r="A261" i="8"/>
  <c r="B260" i="8"/>
  <c r="D260" i="8"/>
  <c r="C260" i="8" s="1"/>
  <c r="E260" i="8" s="1"/>
  <c r="A262" i="8" l="1"/>
  <c r="D261" i="8"/>
  <c r="B261" i="8"/>
  <c r="C261" i="8" l="1"/>
  <c r="E261" i="8" s="1"/>
  <c r="D262" i="8" s="1"/>
  <c r="A263" i="8"/>
  <c r="A264" i="8" s="1"/>
  <c r="B262" i="8"/>
  <c r="C262" i="8" l="1"/>
  <c r="E262" i="8" s="1"/>
  <c r="D263" i="8" s="1"/>
  <c r="B264" i="8"/>
  <c r="A265" i="8"/>
  <c r="B263" i="8"/>
  <c r="C263" i="8" l="1"/>
  <c r="E263" i="8" s="1"/>
  <c r="D264" i="8" s="1"/>
  <c r="C264" i="8" s="1"/>
  <c r="E264" i="8" s="1"/>
  <c r="D265" i="8" s="1"/>
  <c r="B265" i="8"/>
  <c r="A266" i="8"/>
  <c r="C265" i="8" l="1"/>
  <c r="E265" i="8" s="1"/>
  <c r="D266" i="8"/>
  <c r="B266" i="8"/>
  <c r="A267" i="8"/>
  <c r="C266" i="8" l="1"/>
  <c r="E266" i="8" s="1"/>
  <c r="D267" i="8" s="1"/>
  <c r="B267" i="8"/>
  <c r="A268" i="8"/>
  <c r="C267" i="8" l="1"/>
  <c r="E267" i="8" s="1"/>
  <c r="D268" i="8" s="1"/>
  <c r="A269" i="8"/>
  <c r="B268" i="8"/>
  <c r="C268" i="8" l="1"/>
  <c r="E268" i="8" s="1"/>
  <c r="A270" i="8"/>
  <c r="B269" i="8"/>
  <c r="D269" i="8"/>
  <c r="C269" i="8" l="1"/>
  <c r="E269" i="8" s="1"/>
  <c r="A271" i="8"/>
  <c r="B270" i="8"/>
  <c r="D270" i="8"/>
  <c r="C270" i="8" l="1"/>
  <c r="E270" i="8" s="1"/>
  <c r="D271" i="8" s="1"/>
  <c r="B271" i="8"/>
  <c r="A272" i="8"/>
  <c r="C271" i="8" l="1"/>
  <c r="E271" i="8" s="1"/>
  <c r="D272" i="8" s="1"/>
  <c r="A273" i="8"/>
  <c r="B272" i="8"/>
  <c r="C272" i="8" l="1"/>
  <c r="E272" i="8" s="1"/>
  <c r="D273" i="8" s="1"/>
  <c r="A274" i="8"/>
  <c r="B273" i="8"/>
  <c r="C273" i="8" l="1"/>
  <c r="E273" i="8" s="1"/>
  <c r="D274" i="8"/>
  <c r="B274" i="8"/>
  <c r="A275" i="8"/>
  <c r="C274" i="8" l="1"/>
  <c r="E274" i="8" s="1"/>
  <c r="A276" i="8"/>
  <c r="D275" i="8"/>
  <c r="B275" i="8"/>
  <c r="C275" i="8" l="1"/>
  <c r="E275" i="8" s="1"/>
  <c r="D276" i="8" s="1"/>
  <c r="A277" i="8"/>
  <c r="B276" i="8"/>
  <c r="C276" i="8" l="1"/>
  <c r="E276" i="8" s="1"/>
  <c r="D277" i="8" s="1"/>
  <c r="B277" i="8"/>
  <c r="A278" i="8"/>
  <c r="C277" i="8" l="1"/>
  <c r="E277" i="8" s="1"/>
  <c r="D278" i="8" s="1"/>
  <c r="B278" i="8"/>
  <c r="A279" i="8"/>
  <c r="C278" i="8" l="1"/>
  <c r="E278" i="8" s="1"/>
  <c r="D279" i="8" s="1"/>
  <c r="A280" i="8"/>
  <c r="B279" i="8"/>
  <c r="C279" i="8" l="1"/>
  <c r="E279" i="8" s="1"/>
  <c r="D280" i="8" s="1"/>
  <c r="A281" i="8"/>
  <c r="B280" i="8"/>
  <c r="C280" i="8" l="1"/>
  <c r="E280" i="8" s="1"/>
  <c r="D281" i="8" s="1"/>
  <c r="A282" i="8"/>
  <c r="B281" i="8"/>
  <c r="C281" i="8" l="1"/>
  <c r="E281" i="8" s="1"/>
  <c r="D282" i="8" s="1"/>
  <c r="B282" i="8"/>
  <c r="A283" i="8"/>
  <c r="C282" i="8" l="1"/>
  <c r="E282" i="8" s="1"/>
  <c r="D283" i="8" s="1"/>
  <c r="B283" i="8"/>
  <c r="A284" i="8"/>
  <c r="C283" i="8" l="1"/>
  <c r="E283" i="8" s="1"/>
  <c r="D284" i="8" s="1"/>
  <c r="B284" i="8"/>
  <c r="A285" i="8"/>
  <c r="C284" i="8" l="1"/>
  <c r="E284" i="8" s="1"/>
  <c r="D285" i="8" s="1"/>
  <c r="B285" i="8"/>
  <c r="A286" i="8"/>
  <c r="C285" i="8" l="1"/>
  <c r="E285" i="8" s="1"/>
  <c r="D286" i="8" s="1"/>
  <c r="B286" i="8"/>
  <c r="A287" i="8"/>
  <c r="C286" i="8" l="1"/>
  <c r="E286" i="8" s="1"/>
  <c r="D287" i="8" s="1"/>
  <c r="A288" i="8"/>
  <c r="B287" i="8"/>
  <c r="C287" i="8" l="1"/>
  <c r="E287" i="8" s="1"/>
  <c r="A289" i="8"/>
  <c r="B288" i="8"/>
  <c r="D288" i="8"/>
  <c r="C288" i="8" l="1"/>
  <c r="E288" i="8" s="1"/>
  <c r="D289" i="8" s="1"/>
  <c r="B289" i="8"/>
  <c r="A290" i="8"/>
  <c r="C289" i="8" l="1"/>
  <c r="E289" i="8" s="1"/>
  <c r="B290" i="8"/>
  <c r="D290" i="8"/>
  <c r="A291" i="8"/>
  <c r="C290" i="8" l="1"/>
  <c r="E290" i="8" s="1"/>
  <c r="D291" i="8" s="1"/>
  <c r="A292" i="8"/>
  <c r="B291" i="8"/>
  <c r="C291" i="8" l="1"/>
  <c r="E291" i="8" s="1"/>
  <c r="D292" i="8" s="1"/>
  <c r="B292" i="8"/>
  <c r="A293" i="8"/>
  <c r="C292" i="8" l="1"/>
  <c r="E292" i="8" s="1"/>
  <c r="D293" i="8" s="1"/>
  <c r="A294" i="8"/>
  <c r="B293" i="8"/>
  <c r="C293" i="8" l="1"/>
  <c r="E293" i="8" s="1"/>
  <c r="A295" i="8"/>
  <c r="B294" i="8"/>
  <c r="D294" i="8"/>
  <c r="C294" i="8" l="1"/>
  <c r="E294" i="8" s="1"/>
  <c r="B295" i="8"/>
  <c r="C295" i="8" s="1"/>
  <c r="E295" i="8" s="1"/>
  <c r="D295" i="8"/>
  <c r="A296" i="8"/>
  <c r="D296" i="8" l="1"/>
  <c r="B296" i="8"/>
  <c r="C296" i="8" s="1"/>
  <c r="E296" i="8" s="1"/>
  <c r="A297" i="8"/>
  <c r="D297" i="8" l="1"/>
  <c r="A298" i="8"/>
  <c r="B297" i="8"/>
  <c r="C297" i="8" l="1"/>
  <c r="E297" i="8" s="1"/>
  <c r="D298" i="8"/>
  <c r="A299" i="8"/>
  <c r="B298" i="8"/>
  <c r="C298" i="8" l="1"/>
  <c r="E298" i="8" s="1"/>
  <c r="D299" i="8" s="1"/>
  <c r="A300" i="8"/>
  <c r="B299" i="8"/>
  <c r="C299" i="8" l="1"/>
  <c r="E299" i="8" s="1"/>
  <c r="D300" i="8" s="1"/>
  <c r="A301" i="8"/>
  <c r="B300" i="8"/>
  <c r="C300" i="8" l="1"/>
  <c r="E300" i="8" s="1"/>
  <c r="D301" i="8" s="1"/>
  <c r="B301" i="8"/>
  <c r="A302" i="8"/>
  <c r="C301" i="8" l="1"/>
  <c r="E301" i="8" s="1"/>
  <c r="D302" i="8" s="1"/>
  <c r="B302" i="8"/>
  <c r="A303" i="8"/>
  <c r="C302" i="8" l="1"/>
  <c r="E302" i="8" s="1"/>
  <c r="D303" i="8" s="1"/>
  <c r="A304" i="8"/>
  <c r="B303" i="8"/>
  <c r="C303" i="8" l="1"/>
  <c r="E303" i="8" s="1"/>
  <c r="D304" i="8" s="1"/>
  <c r="B304" i="8"/>
  <c r="A305" i="8"/>
  <c r="C304" i="8" l="1"/>
  <c r="E304" i="8" s="1"/>
  <c r="D305" i="8" s="1"/>
  <c r="A306" i="8"/>
  <c r="B305" i="8"/>
  <c r="C305" i="8" l="1"/>
  <c r="E305" i="8" s="1"/>
  <c r="B306" i="8"/>
  <c r="D306" i="8"/>
  <c r="A307" i="8"/>
  <c r="C306" i="8" l="1"/>
  <c r="E306" i="8" s="1"/>
  <c r="D307" i="8" s="1"/>
  <c r="B307" i="8"/>
  <c r="A308" i="8"/>
  <c r="C307" i="8" l="1"/>
  <c r="E307" i="8" s="1"/>
  <c r="B308" i="8"/>
  <c r="D308" i="8"/>
  <c r="A309" i="8"/>
  <c r="C308" i="8" l="1"/>
  <c r="E308" i="8" s="1"/>
  <c r="D309" i="8" s="1"/>
  <c r="A310" i="8"/>
  <c r="B309" i="8"/>
  <c r="C309" i="8" l="1"/>
  <c r="E309" i="8" s="1"/>
  <c r="D310" i="8" s="1"/>
  <c r="A311" i="8"/>
  <c r="B310" i="8"/>
  <c r="C310" i="8" l="1"/>
  <c r="E310" i="8" s="1"/>
  <c r="D311" i="8" s="1"/>
  <c r="A312" i="8"/>
  <c r="B311" i="8"/>
  <c r="C311" i="8" l="1"/>
  <c r="E311" i="8" s="1"/>
  <c r="D312" i="8" s="1"/>
  <c r="B312" i="8"/>
  <c r="A313" i="8"/>
  <c r="C312" i="8" l="1"/>
  <c r="E312" i="8" s="1"/>
  <c r="D313" i="8" s="1"/>
  <c r="B313" i="8"/>
  <c r="A314" i="8"/>
  <c r="C313" i="8" l="1"/>
  <c r="E313" i="8" s="1"/>
  <c r="B314" i="8"/>
  <c r="A315" i="8"/>
  <c r="D314" i="8"/>
  <c r="C314" i="8" l="1"/>
  <c r="E314" i="8" s="1"/>
  <c r="D315" i="8"/>
  <c r="A316" i="8"/>
  <c r="B315" i="8"/>
  <c r="C315" i="8" l="1"/>
  <c r="E315" i="8" s="1"/>
  <c r="D316" i="8"/>
  <c r="B316" i="8"/>
  <c r="A317" i="8"/>
  <c r="C316" i="8" l="1"/>
  <c r="E316" i="8" s="1"/>
  <c r="A318" i="8"/>
  <c r="B317" i="8"/>
  <c r="D317" i="8"/>
  <c r="C317" i="8" s="1"/>
  <c r="E317" i="8" s="1"/>
  <c r="A319" i="8" l="1"/>
  <c r="B318" i="8"/>
  <c r="D318" i="8"/>
  <c r="C318" i="8" l="1"/>
  <c r="E318" i="8" s="1"/>
  <c r="B319" i="8"/>
  <c r="D319" i="8"/>
  <c r="C319" i="8" s="1"/>
  <c r="E319" i="8" s="1"/>
  <c r="A320" i="8"/>
  <c r="B320" i="8" l="1"/>
  <c r="D320" i="8"/>
  <c r="A321" i="8"/>
  <c r="C320" i="8" l="1"/>
  <c r="E320" i="8" s="1"/>
  <c r="D321" i="8" s="1"/>
  <c r="A322" i="8"/>
  <c r="B321" i="8"/>
  <c r="C321" i="8" l="1"/>
  <c r="E321" i="8" s="1"/>
  <c r="D322" i="8"/>
  <c r="A323" i="8"/>
  <c r="B322" i="8"/>
  <c r="C322" i="8" s="1"/>
  <c r="E322" i="8" s="1"/>
  <c r="A324" i="8" l="1"/>
  <c r="D323" i="8"/>
  <c r="B323" i="8"/>
  <c r="C323" i="8" s="1"/>
  <c r="E323" i="8" s="1"/>
  <c r="A325" i="8" l="1"/>
  <c r="D324" i="8"/>
  <c r="B324" i="8"/>
  <c r="C324" i="8" s="1"/>
  <c r="E324" i="8" s="1"/>
  <c r="B325" i="8" l="1"/>
  <c r="D325" i="8"/>
  <c r="C325" i="8" s="1"/>
  <c r="E325" i="8" s="1"/>
  <c r="A326" i="8"/>
  <c r="A327" i="8" l="1"/>
  <c r="B326" i="8"/>
  <c r="D326" i="8"/>
  <c r="C326" i="8" l="1"/>
  <c r="E326" i="8" s="1"/>
  <c r="D327" i="8" s="1"/>
  <c r="B327" i="8"/>
  <c r="A328" i="8"/>
  <c r="C327" i="8" l="1"/>
  <c r="E327" i="8" s="1"/>
  <c r="D328" i="8" s="1"/>
  <c r="C328" i="8" s="1"/>
  <c r="E328" i="8" s="1"/>
  <c r="B328" i="8"/>
  <c r="A329" i="8"/>
  <c r="B329" i="8" l="1"/>
  <c r="A330" i="8"/>
  <c r="D329" i="8"/>
  <c r="C329" i="8" l="1"/>
  <c r="E329" i="8" s="1"/>
  <c r="D330" i="8" s="1"/>
  <c r="B330" i="8"/>
  <c r="A331" i="8"/>
  <c r="C330" i="8" l="1"/>
  <c r="E330" i="8" s="1"/>
  <c r="B331" i="8"/>
  <c r="C331" i="8" s="1"/>
  <c r="E331" i="8" s="1"/>
  <c r="D331" i="8"/>
  <c r="A332" i="8"/>
  <c r="B332" i="8" l="1"/>
  <c r="D332" i="8"/>
  <c r="A333" i="8"/>
  <c r="C332" i="8" l="1"/>
  <c r="E332" i="8" s="1"/>
  <c r="D333" i="8"/>
  <c r="A334" i="8"/>
  <c r="B333" i="8"/>
  <c r="C333" i="8" s="1"/>
  <c r="E333" i="8" s="1"/>
  <c r="D334" i="8" l="1"/>
  <c r="B334" i="8"/>
  <c r="C334" i="8" s="1"/>
  <c r="E334" i="8" s="1"/>
  <c r="A335" i="8"/>
  <c r="A336" i="8" l="1"/>
  <c r="B335" i="8"/>
  <c r="D335" i="8"/>
  <c r="C335" i="8" s="1"/>
  <c r="E335" i="8" s="1"/>
  <c r="A337" i="8" l="1"/>
  <c r="D336" i="8"/>
  <c r="B336" i="8"/>
  <c r="C336" i="8" l="1"/>
  <c r="E336" i="8" s="1"/>
  <c r="B337" i="8"/>
  <c r="A338" i="8"/>
  <c r="D337" i="8"/>
  <c r="C337" i="8" l="1"/>
  <c r="E337" i="8" s="1"/>
  <c r="B338" i="8"/>
  <c r="A339" i="8"/>
  <c r="D338" i="8"/>
  <c r="C338" i="8" l="1"/>
  <c r="E338" i="8" s="1"/>
  <c r="D339" i="8" s="1"/>
  <c r="B339" i="8"/>
  <c r="A340" i="8"/>
  <c r="C339" i="8" l="1"/>
  <c r="E339" i="8" s="1"/>
  <c r="D340" i="8" s="1"/>
  <c r="B340" i="8"/>
  <c r="A341" i="8"/>
  <c r="C340" i="8" l="1"/>
  <c r="E340" i="8" s="1"/>
  <c r="A342" i="8"/>
  <c r="B341" i="8"/>
  <c r="D341" i="8"/>
  <c r="C341" i="8" l="1"/>
  <c r="E341" i="8" s="1"/>
  <c r="D342" i="8" s="1"/>
  <c r="A343" i="8"/>
  <c r="B342" i="8"/>
  <c r="C342" i="8" l="1"/>
  <c r="E342" i="8" s="1"/>
  <c r="D343" i="8" s="1"/>
  <c r="C343" i="8" s="1"/>
  <c r="E343" i="8" s="1"/>
  <c r="A344" i="8"/>
  <c r="B343" i="8"/>
  <c r="B344" i="8" l="1"/>
  <c r="A345" i="8"/>
  <c r="D344" i="8"/>
  <c r="C344" i="8" l="1"/>
  <c r="E344" i="8" s="1"/>
  <c r="D345" i="8"/>
  <c r="A346" i="8"/>
  <c r="B345" i="8"/>
  <c r="C345" i="8" s="1"/>
  <c r="E345" i="8" s="1"/>
  <c r="D346" i="8" l="1"/>
  <c r="B346" i="8"/>
  <c r="C346" i="8" s="1"/>
  <c r="E346" i="8" s="1"/>
  <c r="A347" i="8"/>
  <c r="B347" i="8" l="1"/>
  <c r="A348" i="8"/>
  <c r="D347" i="8"/>
  <c r="C347" i="8" s="1"/>
  <c r="E347" i="8" s="1"/>
  <c r="A349" i="8" l="1"/>
  <c r="D348" i="8"/>
  <c r="B348" i="8"/>
  <c r="C348" i="8" s="1"/>
  <c r="E348" i="8" s="1"/>
  <c r="B349" i="8" l="1"/>
  <c r="D349" i="8"/>
  <c r="C349" i="8"/>
  <c r="E349" i="8" s="1"/>
  <c r="A350" i="8"/>
  <c r="B350" i="8" l="1"/>
  <c r="A351" i="8"/>
  <c r="D350" i="8"/>
  <c r="C350" i="8" l="1"/>
  <c r="E350" i="8" s="1"/>
  <c r="D351" i="8" s="1"/>
  <c r="A352" i="8"/>
  <c r="B351" i="8"/>
  <c r="C351" i="8" l="1"/>
  <c r="E351" i="8" s="1"/>
  <c r="D352" i="8" s="1"/>
  <c r="A353" i="8"/>
  <c r="B352" i="8"/>
  <c r="C352" i="8" s="1"/>
  <c r="E352" i="8" s="1"/>
  <c r="A354" i="8" l="1"/>
  <c r="B353" i="8"/>
  <c r="D353" i="8"/>
  <c r="C353" i="8" l="1"/>
  <c r="E353" i="8" s="1"/>
  <c r="A355" i="8"/>
  <c r="D354" i="8"/>
  <c r="B354" i="8"/>
  <c r="C354" i="8" l="1"/>
  <c r="E354" i="8" s="1"/>
  <c r="A356" i="8"/>
  <c r="B355" i="8"/>
  <c r="C355" i="8" s="1"/>
  <c r="E355" i="8" s="1"/>
  <c r="D355" i="8"/>
  <c r="B356" i="8" l="1"/>
  <c r="D356" i="8"/>
  <c r="A357" i="8"/>
  <c r="C356" i="8" l="1"/>
  <c r="E356" i="8" s="1"/>
  <c r="D357" i="8"/>
  <c r="B357" i="8"/>
  <c r="C357" i="8" s="1"/>
  <c r="E357" i="8" s="1"/>
  <c r="A358" i="8"/>
  <c r="D358" i="8" l="1"/>
  <c r="B358" i="8"/>
  <c r="A359" i="8"/>
  <c r="C358" i="8" l="1"/>
  <c r="E358" i="8" s="1"/>
  <c r="A360" i="8"/>
  <c r="D359" i="8"/>
  <c r="B359" i="8"/>
  <c r="C359" i="8" l="1"/>
  <c r="E359" i="8" s="1"/>
  <c r="A361" i="8"/>
  <c r="B360" i="8"/>
  <c r="D360" i="8"/>
  <c r="C360" i="8" l="1"/>
  <c r="E360" i="8" s="1"/>
  <c r="B361" i="8"/>
  <c r="D361" i="8"/>
  <c r="A362" i="8"/>
  <c r="C361" i="8" l="1"/>
  <c r="E361" i="8" s="1"/>
  <c r="B362" i="8"/>
  <c r="D362" i="8"/>
  <c r="A363" i="8"/>
  <c r="C362" i="8" l="1"/>
  <c r="E362" i="8" s="1"/>
  <c r="D363" i="8"/>
  <c r="B363" i="8"/>
  <c r="C363" i="8" s="1"/>
  <c r="E363" i="8" s="1"/>
  <c r="A364" i="8"/>
  <c r="D364" i="8" l="1"/>
  <c r="B364" i="8"/>
  <c r="C364" i="8" s="1"/>
  <c r="E364" i="8" s="1"/>
  <c r="A365" i="8"/>
  <c r="A366" i="8" l="1"/>
  <c r="D365" i="8"/>
  <c r="B365" i="8"/>
  <c r="C365" i="8" l="1"/>
  <c r="E365" i="8" s="1"/>
  <c r="D366" i="8"/>
  <c r="B366" i="8"/>
  <c r="A367" i="8"/>
  <c r="C366" i="8" l="1"/>
  <c r="E366" i="8" s="1"/>
  <c r="D367" i="8"/>
  <c r="B367" i="8"/>
  <c r="C367" i="8" s="1"/>
  <c r="E367" i="8" s="1"/>
  <c r="A368" i="8"/>
  <c r="D368" i="8" l="1"/>
  <c r="A369" i="8"/>
  <c r="B368" i="8"/>
  <c r="C368" i="8" s="1"/>
  <c r="E368" i="8" s="1"/>
  <c r="A370" i="8" l="1"/>
  <c r="D369" i="8"/>
  <c r="B369" i="8"/>
  <c r="C369" i="8" s="1"/>
  <c r="E369" i="8" s="1"/>
  <c r="A371" i="8" l="1"/>
  <c r="D370" i="8"/>
  <c r="B370" i="8"/>
  <c r="C370" i="8" s="1"/>
  <c r="E370" i="8" s="1"/>
  <c r="A372" i="8" l="1"/>
  <c r="B371" i="8"/>
  <c r="D371" i="8"/>
  <c r="C371" i="8" s="1"/>
  <c r="E371" i="8" s="1"/>
  <c r="D372" i="8" l="1"/>
  <c r="B372" i="8"/>
  <c r="A373" i="8"/>
  <c r="C372" i="8" l="1"/>
  <c r="E372" i="8" s="1"/>
  <c r="D373" i="8" s="1"/>
  <c r="A374" i="8"/>
  <c r="B373" i="8"/>
  <c r="C373" i="8" l="1"/>
  <c r="E373" i="8" s="1"/>
  <c r="A375" i="8"/>
  <c r="B374" i="8"/>
  <c r="D374" i="8"/>
  <c r="E374" i="8"/>
  <c r="C374" i="8"/>
  <c r="C375" i="8" l="1"/>
  <c r="A376" i="8"/>
  <c r="D375" i="8"/>
  <c r="B375" i="8"/>
  <c r="E375" i="8"/>
  <c r="A377" i="8" l="1"/>
  <c r="E376" i="8"/>
  <c r="B376" i="8"/>
  <c r="D376" i="8"/>
  <c r="C376" i="8"/>
  <c r="B377" i="8" l="1"/>
  <c r="A378" i="8"/>
  <c r="E377" i="8"/>
  <c r="D377" i="8"/>
  <c r="C377" i="8"/>
  <c r="D378" i="8" l="1"/>
  <c r="A379" i="8"/>
  <c r="C378" i="8"/>
  <c r="B378" i="8"/>
  <c r="E378" i="8"/>
  <c r="E379" i="8" l="1"/>
  <c r="A380" i="8"/>
  <c r="D379" i="8"/>
  <c r="B379" i="8"/>
  <c r="C379" i="8"/>
  <c r="D380" i="8" l="1"/>
  <c r="A381" i="8"/>
  <c r="E380" i="8"/>
  <c r="C380" i="8"/>
  <c r="B380" i="8"/>
  <c r="A382" i="8" l="1"/>
  <c r="D381" i="8"/>
  <c r="E381" i="8"/>
  <c r="C381" i="8"/>
  <c r="B381" i="8"/>
  <c r="E382" i="8" l="1"/>
  <c r="A383" i="8"/>
  <c r="B382" i="8"/>
  <c r="C382" i="8"/>
  <c r="D382" i="8"/>
  <c r="B383" i="8" l="1"/>
  <c r="C383" i="8"/>
  <c r="D383" i="8"/>
  <c r="A384" i="8"/>
  <c r="E383" i="8"/>
  <c r="B384" i="8" l="1"/>
  <c r="D384" i="8"/>
  <c r="E384" i="8"/>
  <c r="A385" i="8"/>
  <c r="C384" i="8"/>
  <c r="C385" i="8" l="1"/>
  <c r="D385" i="8"/>
  <c r="A386" i="8"/>
  <c r="B385" i="8"/>
  <c r="E385" i="8"/>
  <c r="C386" i="8" l="1"/>
  <c r="B386" i="8"/>
  <c r="D386" i="8"/>
  <c r="E386" i="8"/>
  <c r="A387" i="8"/>
  <c r="E387" i="8" l="1"/>
  <c r="D387" i="8"/>
  <c r="B387" i="8"/>
  <c r="C387" i="8"/>
  <c r="A388" i="8"/>
  <c r="E388" i="8" l="1"/>
  <c r="A389" i="8"/>
  <c r="B388" i="8"/>
  <c r="C388" i="8"/>
  <c r="D388" i="8"/>
  <c r="E389" i="8" l="1"/>
  <c r="C389" i="8"/>
  <c r="D389" i="8"/>
  <c r="A390" i="8"/>
  <c r="B389" i="8"/>
  <c r="B390" i="8" l="1"/>
  <c r="D390" i="8"/>
  <c r="E390" i="8"/>
  <c r="A391" i="8"/>
  <c r="C390" i="8"/>
  <c r="D391" i="8" l="1"/>
  <c r="E391" i="8"/>
  <c r="C391" i="8"/>
  <c r="B391" i="8"/>
  <c r="A392" i="8"/>
  <c r="C392" i="8" l="1"/>
  <c r="E392" i="8"/>
  <c r="A393" i="8"/>
  <c r="D392" i="8"/>
  <c r="B392" i="8"/>
  <c r="E393" i="8" l="1"/>
  <c r="D393" i="8"/>
  <c r="C393" i="8"/>
  <c r="B393" i="8"/>
  <c r="A394" i="8"/>
  <c r="E394" i="8" l="1"/>
  <c r="A395" i="8"/>
  <c r="C394" i="8"/>
  <c r="D394" i="8"/>
  <c r="B394" i="8"/>
  <c r="A396" i="8" l="1"/>
  <c r="C395" i="8"/>
  <c r="D395" i="8"/>
  <c r="E395" i="8"/>
  <c r="B395" i="8"/>
  <c r="B396" i="8" l="1"/>
  <c r="E396" i="8"/>
  <c r="A397" i="8"/>
  <c r="D396" i="8"/>
  <c r="C396" i="8"/>
  <c r="B397" i="8" l="1"/>
  <c r="C397" i="8"/>
  <c r="D397" i="8"/>
  <c r="E397" i="8"/>
  <c r="A398" i="8"/>
  <c r="D398" i="8" l="1"/>
  <c r="B398" i="8"/>
  <c r="C398" i="8"/>
  <c r="A399" i="8"/>
  <c r="E398" i="8"/>
  <c r="E399" i="8" l="1"/>
  <c r="A400" i="8"/>
  <c r="B399" i="8"/>
  <c r="C399" i="8"/>
  <c r="D399" i="8"/>
  <c r="E400" i="8" l="1"/>
  <c r="A401" i="8"/>
  <c r="B400" i="8"/>
  <c r="C400" i="8"/>
  <c r="D400" i="8"/>
  <c r="E401" i="8" l="1"/>
  <c r="D401" i="8"/>
  <c r="A402" i="8"/>
  <c r="B401" i="8"/>
  <c r="C401" i="8"/>
  <c r="B402" i="8" l="1"/>
  <c r="C402" i="8"/>
  <c r="E402" i="8"/>
  <c r="A403" i="8"/>
  <c r="D402" i="8"/>
  <c r="D403" i="8" l="1"/>
  <c r="A404" i="8"/>
  <c r="B403" i="8"/>
  <c r="C403" i="8"/>
  <c r="E403" i="8"/>
  <c r="D404" i="8" l="1"/>
  <c r="A405" i="8"/>
  <c r="C404" i="8"/>
  <c r="B404" i="8"/>
  <c r="E404" i="8"/>
  <c r="C405" i="8" l="1"/>
  <c r="B405" i="8"/>
  <c r="D405" i="8"/>
  <c r="E405" i="8"/>
  <c r="A406" i="8"/>
  <c r="E406" i="8" l="1"/>
  <c r="A407" i="8"/>
  <c r="C406" i="8"/>
  <c r="D406" i="8"/>
  <c r="B406" i="8"/>
  <c r="B407" i="8" l="1"/>
  <c r="E407" i="8"/>
  <c r="D407" i="8"/>
  <c r="A408" i="8"/>
  <c r="C407" i="8"/>
  <c r="B408" i="8" l="1"/>
  <c r="E408" i="8"/>
  <c r="C408" i="8"/>
  <c r="D408" i="8"/>
  <c r="A409" i="8"/>
  <c r="B409" i="8" l="1"/>
  <c r="C409" i="8"/>
  <c r="A410" i="8"/>
  <c r="D409" i="8"/>
  <c r="E409" i="8"/>
  <c r="D410" i="8" l="1"/>
  <c r="B410" i="8"/>
  <c r="C410" i="8"/>
  <c r="A411" i="8"/>
  <c r="E410" i="8"/>
  <c r="E411" i="8" l="1"/>
  <c r="C411" i="8"/>
  <c r="B411" i="8"/>
  <c r="D411" i="8"/>
  <c r="A412" i="8"/>
  <c r="E412" i="8" l="1"/>
  <c r="B412" i="8"/>
  <c r="C412" i="8"/>
  <c r="A413" i="8"/>
  <c r="D412" i="8"/>
  <c r="A414" i="8" l="1"/>
  <c r="D413" i="8"/>
  <c r="E413" i="8"/>
  <c r="C413" i="8"/>
  <c r="B413" i="8"/>
  <c r="B414" i="8" l="1"/>
  <c r="D414" i="8"/>
  <c r="C414" i="8"/>
  <c r="A415" i="8"/>
  <c r="E414" i="8"/>
  <c r="B415" i="8" l="1"/>
  <c r="A416" i="8"/>
  <c r="C415" i="8"/>
  <c r="D415" i="8"/>
  <c r="E415" i="8"/>
  <c r="C416" i="8" l="1"/>
  <c r="A417" i="8"/>
  <c r="D416" i="8"/>
  <c r="B416" i="8"/>
  <c r="E416" i="8"/>
  <c r="E417" i="8" l="1"/>
  <c r="D417" i="8"/>
  <c r="A418" i="8"/>
  <c r="B417" i="8"/>
  <c r="C417" i="8"/>
  <c r="E418" i="8" l="1"/>
  <c r="A419" i="8"/>
  <c r="D418" i="8"/>
  <c r="C418" i="8"/>
  <c r="B418" i="8"/>
  <c r="A420" i="8" l="1"/>
  <c r="B419" i="8"/>
  <c r="C419" i="8"/>
  <c r="D419" i="8"/>
  <c r="E419" i="8"/>
  <c r="B420" i="8" l="1"/>
  <c r="E420" i="8"/>
  <c r="A421" i="8"/>
  <c r="D420" i="8"/>
  <c r="C420" i="8"/>
  <c r="B421" i="8" l="1"/>
  <c r="C421" i="8"/>
  <c r="A422" i="8"/>
  <c r="D421" i="8"/>
  <c r="E421" i="8"/>
  <c r="C422" i="8" l="1"/>
  <c r="E422" i="8"/>
  <c r="D422" i="8"/>
  <c r="A423" i="8"/>
  <c r="B422" i="8"/>
  <c r="E423" i="8" l="1"/>
  <c r="C423" i="8"/>
  <c r="A424" i="8"/>
  <c r="D423" i="8"/>
  <c r="B423" i="8"/>
  <c r="A425" i="8" l="1"/>
  <c r="C424" i="8"/>
  <c r="D424" i="8"/>
  <c r="B424" i="8"/>
  <c r="E424" i="8"/>
  <c r="A426" i="8" l="1"/>
  <c r="C425" i="8"/>
  <c r="D425" i="8"/>
  <c r="B425" i="8"/>
  <c r="E425" i="8"/>
  <c r="B426" i="8" l="1"/>
  <c r="A427" i="8"/>
  <c r="E426" i="8"/>
  <c r="C426" i="8"/>
  <c r="D426" i="8"/>
  <c r="C427" i="8" l="1"/>
  <c r="A428" i="8"/>
  <c r="B427" i="8"/>
  <c r="E427" i="8"/>
  <c r="D427" i="8"/>
  <c r="C428" i="8" l="1"/>
  <c r="D428" i="8"/>
  <c r="A429" i="8"/>
  <c r="E428" i="8"/>
  <c r="B428" i="8"/>
  <c r="E429" i="8" l="1"/>
  <c r="A430" i="8"/>
  <c r="D429" i="8"/>
  <c r="B429" i="8"/>
  <c r="C429" i="8"/>
  <c r="E430" i="8" l="1"/>
  <c r="B430" i="8"/>
  <c r="A431" i="8"/>
  <c r="C430" i="8"/>
  <c r="D430" i="8"/>
  <c r="A432" i="8" l="1"/>
  <c r="E431" i="8"/>
  <c r="B431" i="8"/>
  <c r="C431" i="8"/>
  <c r="D431" i="8"/>
  <c r="B432" i="8" l="1"/>
  <c r="C432" i="8"/>
  <c r="D432" i="8"/>
  <c r="A433" i="8"/>
  <c r="E432" i="8"/>
  <c r="E433" i="8" l="1"/>
  <c r="C433" i="8"/>
  <c r="A434" i="8"/>
  <c r="B433" i="8"/>
  <c r="D433" i="8"/>
  <c r="B434" i="8" l="1"/>
  <c r="A435" i="8"/>
  <c r="E434" i="8"/>
  <c r="C434" i="8"/>
  <c r="D434" i="8"/>
  <c r="D435" i="8" l="1"/>
  <c r="B435" i="8"/>
  <c r="C435" i="8"/>
  <c r="A436" i="8"/>
  <c r="E435" i="8"/>
  <c r="E436" i="8" l="1"/>
  <c r="C436" i="8"/>
  <c r="B436" i="8"/>
  <c r="A437" i="8"/>
  <c r="D436" i="8"/>
  <c r="A438" i="8" l="1"/>
  <c r="C437" i="8"/>
  <c r="D437" i="8"/>
  <c r="E437" i="8"/>
  <c r="B437" i="8"/>
  <c r="B438" i="8" l="1"/>
  <c r="E438" i="8"/>
  <c r="A439" i="8"/>
  <c r="C438" i="8"/>
  <c r="D438" i="8"/>
  <c r="C439" i="8" l="1"/>
  <c r="D439" i="8"/>
  <c r="B439" i="8"/>
  <c r="A440" i="8"/>
  <c r="E439" i="8"/>
  <c r="C440" i="8" l="1"/>
  <c r="B440" i="8"/>
  <c r="D440" i="8"/>
  <c r="E440" i="8"/>
  <c r="A441" i="8"/>
  <c r="D441" i="8" l="1"/>
  <c r="B441" i="8"/>
  <c r="A442" i="8"/>
  <c r="E441" i="8"/>
  <c r="C441" i="8"/>
  <c r="E442" i="8" l="1"/>
  <c r="A443" i="8"/>
  <c r="B442" i="8"/>
  <c r="C442" i="8"/>
  <c r="D442" i="8"/>
  <c r="C443" i="8" l="1"/>
  <c r="E443" i="8"/>
  <c r="B443" i="8"/>
  <c r="D443" i="8"/>
  <c r="A444" i="8"/>
  <c r="E444" i="8" l="1"/>
  <c r="A445" i="8"/>
  <c r="B444" i="8"/>
  <c r="C444" i="8"/>
  <c r="D444" i="8"/>
  <c r="B445" i="8" l="1"/>
  <c r="C445" i="8"/>
  <c r="D445" i="8"/>
  <c r="A446" i="8"/>
  <c r="E445" i="8"/>
  <c r="D446" i="8" l="1"/>
  <c r="E446" i="8"/>
  <c r="C446" i="8"/>
  <c r="A447" i="8"/>
  <c r="B446" i="8"/>
  <c r="D447" i="8" l="1"/>
  <c r="A448" i="8"/>
  <c r="E447" i="8"/>
  <c r="C447" i="8"/>
  <c r="B447" i="8"/>
  <c r="A449" i="8" l="1"/>
  <c r="E448" i="8"/>
  <c r="C448" i="8"/>
  <c r="D448" i="8"/>
  <c r="B448" i="8"/>
  <c r="A450" i="8" l="1"/>
  <c r="C449" i="8"/>
  <c r="B449" i="8"/>
  <c r="E449" i="8"/>
  <c r="D449" i="8"/>
  <c r="D450" i="8" l="1"/>
  <c r="A451" i="8"/>
  <c r="B450" i="8"/>
  <c r="C450" i="8"/>
  <c r="E450" i="8"/>
  <c r="D451" i="8" l="1"/>
  <c r="A452" i="8"/>
  <c r="E451" i="8"/>
  <c r="C451" i="8"/>
  <c r="B451" i="8"/>
  <c r="C452" i="8" l="1"/>
  <c r="D452" i="8"/>
  <c r="E452" i="8"/>
  <c r="A453" i="8"/>
  <c r="B452" i="8"/>
  <c r="E453" i="8" l="1"/>
  <c r="A454" i="8"/>
  <c r="B453" i="8"/>
  <c r="C453" i="8"/>
  <c r="D453" i="8"/>
  <c r="E454" i="8" l="1"/>
  <c r="B454" i="8"/>
  <c r="C454" i="8"/>
  <c r="D454" i="8"/>
  <c r="A455" i="8"/>
  <c r="A456" i="8" l="1"/>
  <c r="B455" i="8"/>
  <c r="E455" i="8"/>
  <c r="C455" i="8"/>
  <c r="D455" i="8"/>
  <c r="E456" i="8" l="1"/>
  <c r="B456" i="8"/>
  <c r="C456" i="8"/>
  <c r="D456" i="8"/>
  <c r="A457" i="8"/>
  <c r="B457" i="8" l="1"/>
  <c r="D457" i="8"/>
  <c r="E457" i="8"/>
  <c r="C457" i="8"/>
  <c r="A458" i="8"/>
  <c r="C458" i="8" l="1"/>
  <c r="A459" i="8"/>
  <c r="B458" i="8"/>
  <c r="D458" i="8"/>
  <c r="E458" i="8"/>
  <c r="D459" i="8" l="1"/>
  <c r="B459" i="8"/>
  <c r="A460" i="8"/>
  <c r="E459" i="8"/>
  <c r="C459" i="8"/>
  <c r="E460" i="8" l="1"/>
  <c r="D460" i="8"/>
  <c r="A461" i="8"/>
  <c r="B460" i="8"/>
  <c r="C460" i="8"/>
  <c r="A462" i="8" l="1"/>
  <c r="B461" i="8"/>
  <c r="D461" i="8"/>
  <c r="E461" i="8"/>
  <c r="C461" i="8"/>
  <c r="B462" i="8" l="1"/>
  <c r="D462" i="8"/>
  <c r="E462" i="8"/>
  <c r="A463" i="8"/>
  <c r="C462" i="8"/>
  <c r="B463" i="8" l="1"/>
  <c r="C463" i="8"/>
  <c r="D463" i="8"/>
  <c r="E463" i="8"/>
  <c r="A464" i="8"/>
  <c r="C464" i="8" l="1"/>
  <c r="D464" i="8"/>
  <c r="B464" i="8"/>
  <c r="A465" i="8"/>
  <c r="E464" i="8"/>
  <c r="D465" i="8" l="1"/>
  <c r="C465" i="8"/>
  <c r="E465" i="8"/>
  <c r="A466" i="8"/>
  <c r="B465" i="8"/>
  <c r="C466" i="8" l="1"/>
  <c r="A467" i="8"/>
  <c r="E466" i="8"/>
  <c r="D466" i="8"/>
  <c r="B466" i="8"/>
  <c r="C467" i="8" l="1"/>
  <c r="E467" i="8"/>
  <c r="B467" i="8"/>
  <c r="D467" i="8"/>
  <c r="A468" i="8"/>
  <c r="B468" i="8" l="1"/>
  <c r="C468" i="8"/>
  <c r="E468" i="8"/>
  <c r="A469" i="8"/>
  <c r="D468" i="8"/>
  <c r="B469" i="8" l="1"/>
  <c r="C469" i="8"/>
  <c r="D469" i="8"/>
  <c r="E469" i="8"/>
  <c r="A470" i="8"/>
  <c r="A471" i="8" l="1"/>
  <c r="C470" i="8"/>
  <c r="D470" i="8"/>
  <c r="B470" i="8"/>
  <c r="E470" i="8"/>
  <c r="D471" i="8" l="1"/>
  <c r="E6" i="8" s="1"/>
  <c r="E471" i="8"/>
  <c r="B471" i="8"/>
  <c r="C471" i="8"/>
</calcChain>
</file>

<file path=xl/sharedStrings.xml><?xml version="1.0" encoding="utf-8"?>
<sst xmlns="http://schemas.openxmlformats.org/spreadsheetml/2006/main" count="319" uniqueCount="140">
  <si>
    <t>Working Capital</t>
  </si>
  <si>
    <t>Professional Fees and Licensure</t>
  </si>
  <si>
    <t>Year 1</t>
  </si>
  <si>
    <t>Year 2</t>
  </si>
  <si>
    <t>Year 3</t>
  </si>
  <si>
    <t>Month</t>
  </si>
  <si>
    <t>Cash Balance</t>
  </si>
  <si>
    <t>Total Assets</t>
  </si>
  <si>
    <t>Total</t>
  </si>
  <si>
    <t>Year</t>
  </si>
  <si>
    <t>Gross Profit</t>
  </si>
  <si>
    <t>State Tax Rate</t>
  </si>
  <si>
    <t>Gross Margin</t>
  </si>
  <si>
    <t>Expenses</t>
  </si>
  <si>
    <t>Payroll Taxes</t>
  </si>
  <si>
    <t>Federal Income Tax</t>
  </si>
  <si>
    <t>Interest Expense</t>
  </si>
  <si>
    <t>Net Profit</t>
  </si>
  <si>
    <t>Total Cash Inflow</t>
  </si>
  <si>
    <t>Other Cash Inflows</t>
  </si>
  <si>
    <t>Equity Investment</t>
  </si>
  <si>
    <t>Increased Borrowings</t>
  </si>
  <si>
    <t>A/P Increases</t>
  </si>
  <si>
    <t>Total Other Cash Inflows</t>
  </si>
  <si>
    <t>Cash Outflows</t>
  </si>
  <si>
    <t>A/P Decreases</t>
  </si>
  <si>
    <t>Total Cash Outflows</t>
  </si>
  <si>
    <t>Net Cash Flow</t>
  </si>
  <si>
    <t>Assets</t>
  </si>
  <si>
    <t>Accounts Payable</t>
  </si>
  <si>
    <t>Total Liabilities</t>
  </si>
  <si>
    <t>Total Liabilities and Equity</t>
  </si>
  <si>
    <t>Dividends</t>
  </si>
  <si>
    <t>Asset Purchases</t>
  </si>
  <si>
    <t>Inputs</t>
  </si>
  <si>
    <t>Outputs</t>
  </si>
  <si>
    <t>Expected Payment</t>
  </si>
  <si>
    <t>Loan Amount</t>
  </si>
  <si>
    <t>Total Interest Paid</t>
  </si>
  <si>
    <t>Interest Rate</t>
  </si>
  <si>
    <t>Loan Term (in Years)</t>
  </si>
  <si>
    <t>Number of Payments Per Year</t>
  </si>
  <si>
    <t>Payment Number</t>
  </si>
  <si>
    <t>Principal Payment</t>
  </si>
  <si>
    <t>Interest Payment</t>
  </si>
  <si>
    <t>Balance</t>
  </si>
  <si>
    <t>Equity</t>
  </si>
  <si>
    <t>EBITDA</t>
  </si>
  <si>
    <t>Accumulated Depreciation</t>
  </si>
  <si>
    <t>Insurance Costs</t>
  </si>
  <si>
    <t>General and Administrative</t>
  </si>
  <si>
    <t>Revenue</t>
  </si>
  <si>
    <t>Cost of Revenue</t>
  </si>
  <si>
    <t>Payroll</t>
  </si>
  <si>
    <t>Depreciation</t>
  </si>
  <si>
    <t>Growth Rate</t>
  </si>
  <si>
    <t>Revenue Overview</t>
  </si>
  <si>
    <t>COGS</t>
  </si>
  <si>
    <t>Federal Tax Rate</t>
  </si>
  <si>
    <t>Personnel Tax Rate</t>
  </si>
  <si>
    <t>Salaries - Editable</t>
  </si>
  <si>
    <t>Headcount - Editable</t>
  </si>
  <si>
    <t xml:space="preserve">Year </t>
  </si>
  <si>
    <t>Payroll Increase Rate - Editable</t>
  </si>
  <si>
    <t>Yearly Increase in Pay (%)</t>
  </si>
  <si>
    <t>Profit and Loss Statement</t>
  </si>
  <si>
    <t>Cash Flow Analysis</t>
  </si>
  <si>
    <t>Cash from Operations</t>
  </si>
  <si>
    <t>Principal Repayment</t>
  </si>
  <si>
    <t>Use of Funds</t>
  </si>
  <si>
    <t>Balance Sheet</t>
  </si>
  <si>
    <t>Cash</t>
  </si>
  <si>
    <t>Liabilities</t>
  </si>
  <si>
    <t>Long Term Liabilities</t>
  </si>
  <si>
    <t>Quarter</t>
  </si>
  <si>
    <t>Operating Costs</t>
  </si>
  <si>
    <t>RevSh</t>
  </si>
  <si>
    <t>EbitaSh</t>
  </si>
  <si>
    <t>OpCosts</t>
  </si>
  <si>
    <t>CFO</t>
  </si>
  <si>
    <t>Prince</t>
  </si>
  <si>
    <t>Div</t>
  </si>
  <si>
    <t>Asset1</t>
  </si>
  <si>
    <t>Laib</t>
  </si>
  <si>
    <t>Eq</t>
  </si>
  <si>
    <t>Yearly Breakeven</t>
  </si>
  <si>
    <t>YBE</t>
  </si>
  <si>
    <t>Business Ratios</t>
  </si>
  <si>
    <t>Financials</t>
  </si>
  <si>
    <t>Liquidity</t>
  </si>
  <si>
    <t>Revenue Growth</t>
  </si>
  <si>
    <t>Profit Margin</t>
  </si>
  <si>
    <t>Assets to Liabilities</t>
  </si>
  <si>
    <t>Equity to Liabilities</t>
  </si>
  <si>
    <t>Assets to Equity</t>
  </si>
  <si>
    <t>Cash to Assets</t>
  </si>
  <si>
    <t>Cash to Liabilities</t>
  </si>
  <si>
    <t>Source of Funds</t>
  </si>
  <si>
    <t xml:space="preserve">Equity </t>
  </si>
  <si>
    <t>Total Financing</t>
  </si>
  <si>
    <t>Cost of Revenue Overview</t>
  </si>
  <si>
    <t>State Income Tax</t>
  </si>
  <si>
    <t>Item 3</t>
  </si>
  <si>
    <t>Item 4</t>
  </si>
  <si>
    <t>Item 5</t>
  </si>
  <si>
    <t>Item 6</t>
  </si>
  <si>
    <t>Item 7</t>
  </si>
  <si>
    <t>Item 8</t>
  </si>
  <si>
    <t>Item 9</t>
  </si>
  <si>
    <t>Item 10</t>
  </si>
  <si>
    <t>Income Center</t>
  </si>
  <si>
    <t>Expense Category</t>
  </si>
  <si>
    <t>Monthly Revenue Inputs</t>
  </si>
  <si>
    <t>Breakdown</t>
  </si>
  <si>
    <t>Initial Marketing</t>
  </si>
  <si>
    <t>Facility Costs</t>
  </si>
  <si>
    <t>Marketing</t>
  </si>
  <si>
    <t>Equipment Costs</t>
  </si>
  <si>
    <t>Position 10</t>
  </si>
  <si>
    <t>Fixed Assets</t>
  </si>
  <si>
    <t>Yearly Growth Rate</t>
  </si>
  <si>
    <t>Administrative Staff</t>
  </si>
  <si>
    <t>Other Income</t>
  </si>
  <si>
    <t>Assistants</t>
  </si>
  <si>
    <t>Staff Radiologists</t>
  </si>
  <si>
    <t>Debt</t>
  </si>
  <si>
    <t>Location Buildout</t>
  </si>
  <si>
    <t>Medical Imaging Equipment</t>
  </si>
  <si>
    <t>General FF&amp;E</t>
  </si>
  <si>
    <t xml:space="preserve">Professional Fees </t>
  </si>
  <si>
    <t>Misc. Costs</t>
  </si>
  <si>
    <t>Medical Imaging Services</t>
  </si>
  <si>
    <t>Senior Management</t>
  </si>
  <si>
    <t>Technicians</t>
  </si>
  <si>
    <t>Operations Managers</t>
  </si>
  <si>
    <t>6021 Media Holdings</t>
  </si>
  <si>
    <t>Postion 7</t>
  </si>
  <si>
    <t>Postion 8</t>
  </si>
  <si>
    <t>Postion 9</t>
  </si>
  <si>
    <t>https://HumanIntelligenceBusinessPlans.com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</si>
</sst>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"/>
    <numFmt numFmtId="165" formatCode="&quot;$&quot;#,##0.00"/>
    <numFmt numFmtId="166" formatCode="0.0%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0"/>
      <name val="Calibri 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3" fillId="0" borderId="0"/>
    <xf numFmtId="0" fontId="11" fillId="0" borderId="0" applyNumberFormat="0" applyFill="0" applyBorder="0" applyAlignment="0" applyProtection="0"/>
  </cellStyleXfs>
  <cellXfs count="155">
    <xf numFmtId="0" fontId="0" fillId="0" borderId="0" xfId="0"/>
    <xf numFmtId="16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1" fillId="2" borderId="0" xfId="0" applyFont="1" applyFill="1"/>
    <xf numFmtId="0" fontId="0" fillId="3" borderId="5" xfId="0" applyFill="1" applyBorder="1" applyAlignment="1">
      <alignment horizontal="center"/>
    </xf>
    <xf numFmtId="164" fontId="0" fillId="4" borderId="1" xfId="0" applyNumberFormat="1" applyFill="1" applyBorder="1"/>
    <xf numFmtId="0" fontId="0" fillId="4" borderId="1" xfId="0" applyFill="1" applyBorder="1"/>
    <xf numFmtId="0" fontId="0" fillId="3" borderId="1" xfId="0" applyFill="1" applyBorder="1"/>
    <xf numFmtId="0" fontId="0" fillId="3" borderId="3" xfId="0" applyFill="1" applyBorder="1"/>
    <xf numFmtId="164" fontId="0" fillId="3" borderId="1" xfId="0" applyNumberFormat="1" applyFill="1" applyBorder="1"/>
    <xf numFmtId="6" fontId="0" fillId="0" borderId="1" xfId="0" applyNumberFormat="1" applyBorder="1"/>
    <xf numFmtId="0" fontId="0" fillId="0" borderId="6" xfId="0" applyBorder="1"/>
    <xf numFmtId="0" fontId="0" fillId="3" borderId="1" xfId="0" applyFill="1" applyBorder="1" applyAlignment="1">
      <alignment horizontal="center"/>
    </xf>
    <xf numFmtId="9" fontId="0" fillId="0" borderId="1" xfId="0" applyNumberFormat="1" applyBorder="1"/>
    <xf numFmtId="164" fontId="2" fillId="4" borderId="1" xfId="0" applyNumberFormat="1" applyFont="1" applyFill="1" applyBorder="1"/>
    <xf numFmtId="0" fontId="0" fillId="5" borderId="5" xfId="0" applyFill="1" applyBorder="1" applyAlignment="1">
      <alignment horizontal="center"/>
    </xf>
    <xf numFmtId="6" fontId="0" fillId="3" borderId="1" xfId="0" applyNumberFormat="1" applyFill="1" applyBorder="1"/>
    <xf numFmtId="4" fontId="0" fillId="0" borderId="1" xfId="0" applyNumberFormat="1" applyBorder="1"/>
    <xf numFmtId="4" fontId="2" fillId="4" borderId="1" xfId="0" applyNumberFormat="1" applyFont="1" applyFill="1" applyBorder="1"/>
    <xf numFmtId="0" fontId="0" fillId="5" borderId="1" xfId="0" applyFill="1" applyBorder="1" applyAlignment="1">
      <alignment horizontal="center"/>
    </xf>
    <xf numFmtId="0" fontId="2" fillId="6" borderId="1" xfId="0" applyFont="1" applyFill="1" applyBorder="1"/>
    <xf numFmtId="164" fontId="2" fillId="6" borderId="1" xfId="0" applyNumberFormat="1" applyFont="1" applyFill="1" applyBorder="1"/>
    <xf numFmtId="164" fontId="2" fillId="0" borderId="1" xfId="0" applyNumberFormat="1" applyFont="1" applyBorder="1"/>
    <xf numFmtId="164" fontId="2" fillId="3" borderId="1" xfId="0" applyNumberFormat="1" applyFont="1" applyFill="1" applyBorder="1"/>
    <xf numFmtId="0" fontId="2" fillId="5" borderId="1" xfId="0" applyFont="1" applyFill="1" applyBorder="1"/>
    <xf numFmtId="0" fontId="0" fillId="5" borderId="1" xfId="0" applyFill="1" applyBorder="1"/>
    <xf numFmtId="0" fontId="0" fillId="5" borderId="0" xfId="0" applyFill="1"/>
    <xf numFmtId="0" fontId="0" fillId="5" borderId="3" xfId="0" applyFill="1" applyBorder="1"/>
    <xf numFmtId="164" fontId="0" fillId="5" borderId="1" xfId="0" applyNumberFormat="1" applyFill="1" applyBorder="1"/>
    <xf numFmtId="0" fontId="0" fillId="5" borderId="4" xfId="0" applyFill="1" applyBorder="1"/>
    <xf numFmtId="164" fontId="2" fillId="5" borderId="1" xfId="0" applyNumberFormat="1" applyFont="1" applyFill="1" applyBorder="1"/>
    <xf numFmtId="0" fontId="2" fillId="5" borderId="0" xfId="0" applyFont="1" applyFill="1"/>
    <xf numFmtId="6" fontId="2" fillId="3" borderId="1" xfId="0" applyNumberFormat="1" applyFont="1" applyFill="1" applyBorder="1"/>
    <xf numFmtId="0" fontId="2" fillId="5" borderId="3" xfId="0" applyFont="1" applyFill="1" applyBorder="1"/>
    <xf numFmtId="0" fontId="2" fillId="7" borderId="1" xfId="0" applyFont="1" applyFill="1" applyBorder="1"/>
    <xf numFmtId="164" fontId="2" fillId="7" borderId="1" xfId="0" applyNumberFormat="1" applyFont="1" applyFill="1" applyBorder="1"/>
    <xf numFmtId="164" fontId="2" fillId="8" borderId="1" xfId="0" applyNumberFormat="1" applyFont="1" applyFill="1" applyBorder="1"/>
    <xf numFmtId="0" fontId="2" fillId="3" borderId="3" xfId="0" applyFont="1" applyFill="1" applyBorder="1"/>
    <xf numFmtId="0" fontId="2" fillId="8" borderId="3" xfId="0" applyFont="1" applyFill="1" applyBorder="1"/>
    <xf numFmtId="0" fontId="0" fillId="5" borderId="0" xfId="0" applyFill="1" applyAlignment="1">
      <alignment horizontal="center"/>
    </xf>
    <xf numFmtId="6" fontId="2" fillId="0" borderId="1" xfId="0" applyNumberFormat="1" applyFont="1" applyBorder="1"/>
    <xf numFmtId="6" fontId="2" fillId="6" borderId="1" xfId="0" applyNumberFormat="1" applyFont="1" applyFill="1" applyBorder="1"/>
    <xf numFmtId="3" fontId="2" fillId="3" borderId="1" xfId="0" applyNumberFormat="1" applyFont="1" applyFill="1" applyBorder="1"/>
    <xf numFmtId="3" fontId="0" fillId="5" borderId="0" xfId="0" applyNumberFormat="1" applyFill="1"/>
    <xf numFmtId="164" fontId="2" fillId="3" borderId="3" xfId="0" applyNumberFormat="1" applyFont="1" applyFill="1" applyBorder="1"/>
    <xf numFmtId="164" fontId="0" fillId="3" borderId="3" xfId="0" applyNumberFormat="1" applyFill="1" applyBorder="1"/>
    <xf numFmtId="164" fontId="0" fillId="5" borderId="3" xfId="0" applyNumberFormat="1" applyFill="1" applyBorder="1"/>
    <xf numFmtId="164" fontId="2" fillId="5" borderId="3" xfId="0" applyNumberFormat="1" applyFont="1" applyFill="1" applyBorder="1"/>
    <xf numFmtId="164" fontId="2" fillId="8" borderId="3" xfId="0" applyNumberFormat="1" applyFont="1" applyFill="1" applyBorder="1"/>
    <xf numFmtId="0" fontId="5" fillId="0" borderId="0" xfId="1" applyFont="1"/>
    <xf numFmtId="10" fontId="6" fillId="0" borderId="0" xfId="1" applyNumberFormat="1" applyFont="1"/>
    <xf numFmtId="0" fontId="4" fillId="0" borderId="0" xfId="0" applyFont="1"/>
    <xf numFmtId="165" fontId="5" fillId="0" borderId="0" xfId="1" applyNumberFormat="1" applyFont="1"/>
    <xf numFmtId="0" fontId="7" fillId="0" borderId="0" xfId="1" applyFont="1"/>
    <xf numFmtId="164" fontId="7" fillId="0" borderId="0" xfId="1" applyNumberFormat="1" applyFont="1"/>
    <xf numFmtId="164" fontId="4" fillId="0" borderId="0" xfId="0" applyNumberFormat="1" applyFont="1"/>
    <xf numFmtId="0" fontId="6" fillId="0" borderId="0" xfId="1" applyFont="1"/>
    <xf numFmtId="165" fontId="8" fillId="9" borderId="0" xfId="1" applyNumberFormat="1" applyFont="1" applyFill="1" applyAlignment="1">
      <alignment horizontal="center"/>
    </xf>
    <xf numFmtId="0" fontId="8" fillId="9" borderId="0" xfId="1" applyFont="1" applyFill="1" applyAlignment="1">
      <alignment horizontal="center"/>
    </xf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" xfId="0" applyFont="1" applyFill="1" applyBorder="1" applyProtection="1">
      <protection locked="0"/>
    </xf>
    <xf numFmtId="164" fontId="2" fillId="3" borderId="2" xfId="0" applyNumberFormat="1" applyFont="1" applyFill="1" applyBorder="1" applyProtection="1">
      <protection locked="0"/>
    </xf>
    <xf numFmtId="0" fontId="0" fillId="5" borderId="1" xfId="0" applyFill="1" applyBorder="1" applyProtection="1">
      <protection locked="0"/>
    </xf>
    <xf numFmtId="164" fontId="0" fillId="5" borderId="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0" fontId="0" fillId="3" borderId="2" xfId="0" applyNumberFormat="1" applyFill="1" applyBorder="1" applyProtection="1">
      <protection locked="0"/>
    </xf>
    <xf numFmtId="0" fontId="0" fillId="5" borderId="0" xfId="0" applyFill="1" applyProtection="1">
      <protection locked="0"/>
    </xf>
    <xf numFmtId="0" fontId="2" fillId="5" borderId="1" xfId="0" applyFont="1" applyFill="1" applyBorder="1" applyProtection="1">
      <protection locked="0"/>
    </xf>
    <xf numFmtId="164" fontId="2" fillId="5" borderId="2" xfId="0" applyNumberFormat="1" applyFont="1" applyFill="1" applyBorder="1" applyProtection="1">
      <protection locked="0"/>
    </xf>
    <xf numFmtId="0" fontId="0" fillId="3" borderId="3" xfId="0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0" fontId="0" fillId="5" borderId="4" xfId="0" applyFill="1" applyBorder="1" applyProtection="1">
      <protection locked="0"/>
    </xf>
    <xf numFmtId="164" fontId="0" fillId="5" borderId="1" xfId="0" applyNumberFormat="1" applyFill="1" applyBorder="1" applyProtection="1">
      <protection locked="0"/>
    </xf>
    <xf numFmtId="164" fontId="2" fillId="3" borderId="1" xfId="0" applyNumberFormat="1" applyFont="1" applyFill="1" applyBorder="1" applyProtection="1">
      <protection locked="0"/>
    </xf>
    <xf numFmtId="0" fontId="2" fillId="8" borderId="1" xfId="0" applyFont="1" applyFill="1" applyBorder="1" applyProtection="1">
      <protection locked="0"/>
    </xf>
    <xf numFmtId="164" fontId="2" fillId="8" borderId="1" xfId="0" applyNumberFormat="1" applyFont="1" applyFill="1" applyBorder="1" applyProtection="1">
      <protection locked="0"/>
    </xf>
    <xf numFmtId="164" fontId="2" fillId="5" borderId="1" xfId="0" applyNumberFormat="1" applyFont="1" applyFill="1" applyBorder="1" applyProtection="1">
      <protection locked="0"/>
    </xf>
    <xf numFmtId="0" fontId="0" fillId="5" borderId="5" xfId="0" applyFill="1" applyBorder="1" applyAlignment="1" applyProtection="1">
      <alignment horizontal="center"/>
      <protection locked="0"/>
    </xf>
    <xf numFmtId="0" fontId="2" fillId="5" borderId="0" xfId="0" applyFont="1" applyFill="1" applyProtection="1">
      <protection locked="0"/>
    </xf>
    <xf numFmtId="6" fontId="0" fillId="3" borderId="1" xfId="0" applyNumberFormat="1" applyFill="1" applyBorder="1" applyProtection="1">
      <protection locked="0"/>
    </xf>
    <xf numFmtId="6" fontId="0" fillId="5" borderId="1" xfId="0" applyNumberFormat="1" applyFill="1" applyBorder="1" applyProtection="1">
      <protection locked="0"/>
    </xf>
    <xf numFmtId="6" fontId="2" fillId="5" borderId="1" xfId="0" applyNumberFormat="1" applyFont="1" applyFill="1" applyBorder="1" applyProtection="1">
      <protection locked="0"/>
    </xf>
    <xf numFmtId="6" fontId="2" fillId="3" borderId="1" xfId="0" applyNumberFormat="1" applyFont="1" applyFill="1" applyBorder="1" applyProtection="1">
      <protection locked="0"/>
    </xf>
    <xf numFmtId="6" fontId="2" fillId="8" borderId="1" xfId="0" applyNumberFormat="1" applyFont="1" applyFill="1" applyBorder="1" applyProtection="1"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64" fontId="0" fillId="0" borderId="1" xfId="0" applyNumberFormat="1" applyBorder="1" applyProtection="1">
      <protection locked="0"/>
    </xf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horizontal="center"/>
      <protection locked="0"/>
    </xf>
    <xf numFmtId="164" fontId="2" fillId="4" borderId="1" xfId="0" applyNumberFormat="1" applyFont="1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10" fontId="0" fillId="0" borderId="1" xfId="0" applyNumberFormat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10" fontId="0" fillId="0" borderId="6" xfId="0" applyNumberFormat="1" applyBorder="1" applyProtection="1">
      <protection locked="0"/>
    </xf>
    <xf numFmtId="2" fontId="0" fillId="0" borderId="1" xfId="0" applyNumberFormat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11" borderId="1" xfId="0" applyFill="1" applyBorder="1"/>
    <xf numFmtId="164" fontId="0" fillId="11" borderId="1" xfId="0" applyNumberFormat="1" applyFill="1" applyBorder="1"/>
    <xf numFmtId="10" fontId="0" fillId="0" borderId="1" xfId="0" applyNumberFormat="1" applyBorder="1"/>
    <xf numFmtId="0" fontId="0" fillId="12" borderId="1" xfId="0" applyFill="1" applyBorder="1"/>
    <xf numFmtId="10" fontId="0" fillId="12" borderId="1" xfId="0" applyNumberFormat="1" applyFill="1" applyBorder="1"/>
    <xf numFmtId="0" fontId="0" fillId="3" borderId="5" xfId="0" applyFill="1" applyBorder="1"/>
    <xf numFmtId="166" fontId="0" fillId="0" borderId="0" xfId="0" applyNumberFormat="1"/>
    <xf numFmtId="0" fontId="1" fillId="0" borderId="0" xfId="0" applyFont="1"/>
    <xf numFmtId="166" fontId="1" fillId="0" borderId="0" xfId="0" applyNumberFormat="1" applyFont="1"/>
    <xf numFmtId="164" fontId="1" fillId="0" borderId="0" xfId="0" applyNumberFormat="1" applyFont="1"/>
    <xf numFmtId="0" fontId="9" fillId="0" borderId="0" xfId="0" applyFont="1"/>
    <xf numFmtId="166" fontId="9" fillId="0" borderId="0" xfId="0" applyNumberFormat="1" applyFont="1"/>
    <xf numFmtId="0" fontId="0" fillId="3" borderId="3" xfId="0" applyFill="1" applyBorder="1" applyAlignment="1">
      <alignment horizontal="center"/>
    </xf>
    <xf numFmtId="6" fontId="0" fillId="5" borderId="0" xfId="0" applyNumberFormat="1" applyFill="1"/>
    <xf numFmtId="164" fontId="0" fillId="5" borderId="0" xfId="0" applyNumberFormat="1" applyFill="1"/>
    <xf numFmtId="0" fontId="0" fillId="0" borderId="0" xfId="0" applyAlignment="1">
      <alignment horizontal="center"/>
    </xf>
    <xf numFmtId="4" fontId="0" fillId="0" borderId="0" xfId="0" applyNumberFormat="1"/>
    <xf numFmtId="4" fontId="2" fillId="0" borderId="0" xfId="0" applyNumberFormat="1" applyFont="1"/>
    <xf numFmtId="164" fontId="2" fillId="0" borderId="0" xfId="0" applyNumberFormat="1" applyFont="1"/>
    <xf numFmtId="0" fontId="2" fillId="0" borderId="0" xfId="0" applyFont="1"/>
    <xf numFmtId="9" fontId="0" fillId="0" borderId="0" xfId="0" applyNumberFormat="1"/>
    <xf numFmtId="10" fontId="0" fillId="0" borderId="0" xfId="0" applyNumberFormat="1"/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6" fontId="0" fillId="0" borderId="0" xfId="0" applyNumberFormat="1" applyProtection="1">
      <protection locked="0"/>
    </xf>
    <xf numFmtId="164" fontId="2" fillId="0" borderId="0" xfId="0" applyNumberFormat="1" applyFont="1" applyProtection="1">
      <protection locked="0"/>
    </xf>
    <xf numFmtId="6" fontId="2" fillId="0" borderId="0" xfId="0" applyNumberFormat="1" applyFont="1" applyProtection="1">
      <protection locked="0"/>
    </xf>
    <xf numFmtId="10" fontId="0" fillId="3" borderId="1" xfId="0" applyNumberFormat="1" applyFill="1" applyBorder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64" fontId="10" fillId="0" borderId="0" xfId="0" applyNumberFormat="1" applyFont="1" applyProtection="1">
      <protection locked="0"/>
    </xf>
    <xf numFmtId="164" fontId="9" fillId="0" borderId="0" xfId="0" applyNumberFormat="1" applyFont="1" applyProtection="1">
      <protection locked="0"/>
    </xf>
    <xf numFmtId="164" fontId="9" fillId="0" borderId="0" xfId="0" applyNumberFormat="1" applyFont="1"/>
    <xf numFmtId="10" fontId="9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0" fontId="0" fillId="0" borderId="7" xfId="0" applyBorder="1" applyAlignment="1">
      <alignment horizontal="center"/>
    </xf>
    <xf numFmtId="0" fontId="1" fillId="0" borderId="0" xfId="0" applyFont="1" applyProtection="1">
      <protection locked="0"/>
    </xf>
    <xf numFmtId="164" fontId="2" fillId="5" borderId="0" xfId="0" applyNumberFormat="1" applyFont="1" applyFill="1" applyProtection="1">
      <protection locked="0"/>
    </xf>
    <xf numFmtId="9" fontId="0" fillId="0" borderId="1" xfId="0" applyNumberFormat="1" applyBorder="1" applyProtection="1">
      <protection locked="0"/>
    </xf>
    <xf numFmtId="0" fontId="0" fillId="10" borderId="0" xfId="0" applyFill="1" applyProtection="1">
      <protection locked="0"/>
    </xf>
    <xf numFmtId="0" fontId="0" fillId="13" borderId="1" xfId="0" applyFill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1" fillId="9" borderId="0" xfId="0" applyFont="1" applyFill="1" applyProtection="1">
      <protection locked="0"/>
    </xf>
    <xf numFmtId="0" fontId="0" fillId="9" borderId="0" xfId="0" applyFill="1" applyProtection="1">
      <protection locked="0"/>
    </xf>
    <xf numFmtId="0" fontId="0" fillId="13" borderId="5" xfId="0" applyFill="1" applyBorder="1" applyProtection="1">
      <protection locked="0"/>
    </xf>
    <xf numFmtId="0" fontId="0" fillId="13" borderId="1" xfId="0" applyFill="1" applyBorder="1" applyProtection="1">
      <protection locked="0"/>
    </xf>
    <xf numFmtId="0" fontId="11" fillId="0" borderId="0" xfId="2"/>
  </cellXfs>
  <cellStyles count="3">
    <cellStyle name="Hyperlink" xfId="2" builtinId="8"/>
    <cellStyle name="Normal" xfId="0" builtinId="0"/>
    <cellStyle name="Normal_Loan Amortization Table" xfId="1" xr:uid="{0764CAA7-2453-4BB3-8C90-E1C559D1BECF}"/>
  </cellStyles>
  <dxfs count="0"/>
  <tableStyles count="0" defaultTableStyle="TableStyleMedium2" defaultPivotStyle="PivotStyleLight16"/>
  <colors>
    <mruColors>
      <color rgb="FF0CBA46"/>
      <color rgb="FFB80E36"/>
      <color rgb="FFB4C6E7"/>
      <color rgb="FF0E3370"/>
      <color rgb="FF2900C0"/>
      <color rgb="FFBBDA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 Flow Analysis</a:t>
            </a:r>
          </a:p>
        </c:rich>
      </c:tx>
      <c:layout>
        <c:manualLayout>
          <c:xMode val="edge"/>
          <c:yMode val="edge"/>
          <c:x val="0.37834201603814244"/>
          <c:y val="2.1136043341310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3"/>
          <c:order val="2"/>
          <c:tx>
            <c:strRef>
              <c:f>'Cash Flow Analysis'!$D$28</c:f>
              <c:strCache>
                <c:ptCount val="1"/>
                <c:pt idx="0">
                  <c:v>CFO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Analysis'!$E$28:$I$28</c15:sqref>
                  </c15:fullRef>
                </c:ext>
              </c:extLst>
              <c:f>'Cash Flow Analysis'!$E$28:$G$28</c:f>
              <c:numCache>
                <c:formatCode>"$"#,##0</c:formatCode>
                <c:ptCount val="3"/>
                <c:pt idx="0">
                  <c:v>597077.20505769737</c:v>
                </c:pt>
                <c:pt idx="1">
                  <c:v>1058193.2201841671</c:v>
                </c:pt>
                <c:pt idx="2">
                  <c:v>1468873.007357277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D2-48D4-A5DF-D775AE96AA8F}"/>
            </c:ext>
          </c:extLst>
        </c:ser>
        <c:ser>
          <c:idx val="4"/>
          <c:order val="3"/>
          <c:tx>
            <c:strRef>
              <c:f>'Cash Flow Analysis'!$D$29</c:f>
              <c:strCache>
                <c:ptCount val="1"/>
                <c:pt idx="0">
                  <c:v>Prince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Analysis'!$E$29:$I$29</c15:sqref>
                  </c15:fullRef>
                </c:ext>
              </c:extLst>
              <c:f>'Cash Flow Analysis'!$E$29:$G$29</c:f>
              <c:numCache>
                <c:formatCode>"$"#,##0</c:formatCode>
                <c:ptCount val="3"/>
                <c:pt idx="0">
                  <c:v>272209.8023881379</c:v>
                </c:pt>
                <c:pt idx="1">
                  <c:v>294803.08173452335</c:v>
                </c:pt>
                <c:pt idx="2">
                  <c:v>319271.59212382307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D2-48D4-A5DF-D775AE96AA8F}"/>
            </c:ext>
          </c:extLst>
        </c:ser>
        <c:ser>
          <c:idx val="5"/>
          <c:order val="4"/>
          <c:tx>
            <c:strRef>
              <c:f>'Cash Flow Analysis'!$D$30</c:f>
              <c:strCache>
                <c:ptCount val="1"/>
                <c:pt idx="0">
                  <c:v>Div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Analysis'!$E$30:$I$30</c15:sqref>
                  </c15:fullRef>
                </c:ext>
              </c:extLst>
              <c:f>'Cash Flow Analysis'!$E$30:$G$30</c:f>
              <c:numCache>
                <c:formatCode>"$"#,##0</c:formatCode>
                <c:ptCount val="3"/>
                <c:pt idx="0">
                  <c:v>417954.04354038811</c:v>
                </c:pt>
                <c:pt idx="1">
                  <c:v>740735.254128917</c:v>
                </c:pt>
                <c:pt idx="2">
                  <c:v>1028211.1051500938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D2-48D4-A5DF-D775AE96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525247"/>
        <c:axId val="2056523327"/>
      </c:areaChart>
      <c:lineChart>
        <c:grouping val="standard"/>
        <c:varyColors val="0"/>
        <c:ser>
          <c:idx val="0"/>
          <c:order val="0"/>
          <c:tx>
            <c:strRef>
              <c:f>'Cash Flow Analysis'!$D$6</c:f>
              <c:strCache>
                <c:ptCount val="1"/>
                <c:pt idx="0">
                  <c:v>Cash from Operations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9.023722860228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D2-48D4-A5DF-D775AE96AA8F}"/>
                </c:ext>
              </c:extLst>
            </c:dLbl>
            <c:dLbl>
              <c:idx val="1"/>
              <c:layout>
                <c:manualLayout>
                  <c:x val="0"/>
                  <c:y val="-7.4679085739822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D2-48D4-A5DF-D775AE96AA8F}"/>
                </c:ext>
              </c:extLst>
            </c:dLbl>
            <c:dLbl>
              <c:idx val="2"/>
              <c:layout>
                <c:manualLayout>
                  <c:x val="0"/>
                  <c:y val="-7.156745716733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D2-48D4-A5DF-D775AE96A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$1</c:v>
              </c:pt>
              <c:pt idx="1">
                <c:v>$2</c:v>
              </c:pt>
              <c:pt idx="2">
                <c:v>$3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Analysis'!$E$6:$I$6</c15:sqref>
                  </c15:fullRef>
                </c:ext>
              </c:extLst>
              <c:f>'Cash Flow Analysis'!$E$6:$G$6</c:f>
              <c:numCache>
                <c:formatCode>"$"#,##0</c:formatCode>
                <c:ptCount val="3"/>
                <c:pt idx="0">
                  <c:v>597077.20505769737</c:v>
                </c:pt>
                <c:pt idx="1">
                  <c:v>1058193.2201841671</c:v>
                </c:pt>
                <c:pt idx="2">
                  <c:v>1468873.007357277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'Cash Flow Analysis'!$H$6</c15:sqref>
                  <c15:dLbl>
                    <c:idx val="2"/>
                    <c:layout>
                      <c:manualLayout>
                        <c:x val="-2.222221833381925E-3"/>
                        <c:y val="-6.84558285948375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EC6D-41F5-A4C2-EA8FE5193CD6}"/>
                      </c:ext>
                    </c:extLst>
                  </c15:dLbl>
                </c15:categoryFilterException>
                <c15:categoryFilterException>
                  <c15:sqref>'Cash Flow Analysis'!$I$6</c15:sqref>
                  <c15:dLbl>
                    <c:idx val="2"/>
                    <c:layout>
                      <c:manualLayout>
                        <c:x val="0"/>
                        <c:y val="-5.600931430486710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EC6D-41F5-A4C2-EA8FE5193CD6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F1D2-48D4-A5DF-D775AE96AA8F}"/>
            </c:ext>
          </c:extLst>
        </c:ser>
        <c:ser>
          <c:idx val="2"/>
          <c:order val="1"/>
          <c:tx>
            <c:strRef>
              <c:f>'Cash Flow Analysis'!$D$21</c:f>
              <c:strCache>
                <c:ptCount val="1"/>
                <c:pt idx="0">
                  <c:v>Dividends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6.0913705583756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D2-48D4-A5DF-D775AE96AA8F}"/>
                </c:ext>
              </c:extLst>
            </c:dLbl>
            <c:dLbl>
              <c:idx val="1"/>
              <c:layout>
                <c:manualLayout>
                  <c:x val="-6.8856804726560048E-17"/>
                  <c:y val="8.1218274111675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D2-48D4-A5DF-D775AE96A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$1</c:v>
              </c:pt>
              <c:pt idx="1">
                <c:v>$2</c:v>
              </c:pt>
              <c:pt idx="2">
                <c:v>$3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Analysis'!$E$21:$I$21</c15:sqref>
                  </c15:fullRef>
                </c:ext>
              </c:extLst>
              <c:f>'Cash Flow Analysis'!$E$21:$G$21</c:f>
              <c:numCache>
                <c:formatCode>"$"#,##0</c:formatCode>
                <c:ptCount val="3"/>
                <c:pt idx="0">
                  <c:v>417954.04354038811</c:v>
                </c:pt>
                <c:pt idx="1">
                  <c:v>740735.254128917</c:v>
                </c:pt>
                <c:pt idx="2">
                  <c:v>1028211.1051500938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1D2-48D4-A5DF-D775AE96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525247"/>
        <c:axId val="2056523327"/>
      </c:lineChart>
      <c:catAx>
        <c:axId val="205652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3327"/>
        <c:crosses val="autoZero"/>
        <c:auto val="1"/>
        <c:lblAlgn val="ctr"/>
        <c:lblOffset val="100"/>
        <c:noMultiLvlLbl val="0"/>
      </c:catAx>
      <c:valAx>
        <c:axId val="2056523327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Year 1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4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Sheet'!$E$10,'Balance Sheet'!$E$15,'Balance Sheet'!$E$17)</c:f>
              <c:numCache>
                <c:formatCode>"$"#,##0</c:formatCode>
                <c:ptCount val="3"/>
                <c:pt idx="0">
                  <c:v>4780952.8591291709</c:v>
                </c:pt>
                <c:pt idx="1">
                  <c:v>3729330.6976118623</c:v>
                </c:pt>
                <c:pt idx="2">
                  <c:v>1051622.1615173086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A3-439A-8C79-D282346EF9AA}"/>
            </c:ext>
          </c:extLst>
        </c:ser>
        <c:ser>
          <c:idx val="1"/>
          <c:order val="1"/>
          <c:tx>
            <c:v>Year 2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5">
                    <a:lumMod val="60000"/>
                    <a:lumOff val="4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Sheet'!$F$10,'Balance Sheet'!$F$15,'Balance Sheet'!$F$17)</c:f>
              <c:numCache>
                <c:formatCode>"$"#,##0</c:formatCode>
                <c:ptCount val="3"/>
                <c:pt idx="0">
                  <c:v>4677678.0534498971</c:v>
                </c:pt>
                <c:pt idx="1">
                  <c:v>3436098.9258773387</c:v>
                </c:pt>
                <c:pt idx="2">
                  <c:v>1241579.1275725584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A3-439A-8C79-D282346EF9AA}"/>
            </c:ext>
          </c:extLst>
        </c:ser>
        <c:ser>
          <c:idx val="2"/>
          <c:order val="2"/>
          <c:tx>
            <c:v>Year 3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rgbClr val="002060"/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Sheet'!$G$10,'Balance Sheet'!$G$15,'Balance Sheet'!$G$17)</c:f>
              <c:numCache>
                <c:formatCode>"$"#,##0</c:formatCode>
                <c:ptCount val="3"/>
                <c:pt idx="0">
                  <c:v>4673170.0997332577</c:v>
                </c:pt>
                <c:pt idx="1">
                  <c:v>3118430.0699535157</c:v>
                </c:pt>
                <c:pt idx="2">
                  <c:v>1554740.029779742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A3-439A-8C79-D282346EF9AA}"/>
            </c:ext>
          </c:extLst>
        </c:ser>
        <c:ser>
          <c:idx val="3"/>
          <c:order val="3"/>
          <c:tx>
            <c:v>Year 4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Sheet'!$H$10,'Balance Sheet'!$H$15,'Balance Sheet'!$H$17)</c:f>
              <c:numCache>
                <c:formatCode>"$"#,##0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18A3-439A-8C79-D282346EF9AA}"/>
            </c:ext>
          </c:extLst>
        </c:ser>
        <c:ser>
          <c:idx val="4"/>
          <c:order val="4"/>
          <c:tx>
            <c:v>Year 5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87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Sheet'!$I$10,'Balance Sheet'!$I$15,'Balance Sheet'!$I$17)</c:f>
              <c:numCache>
                <c:formatCode>"$"#,##0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18A3-439A-8C79-D282346EF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49616015"/>
        <c:axId val="1949615535"/>
      </c:barChart>
      <c:catAx>
        <c:axId val="19496160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615535"/>
        <c:crosses val="autoZero"/>
        <c:auto val="1"/>
        <c:lblAlgn val="ctr"/>
        <c:lblOffset val="100"/>
        <c:noMultiLvlLbl val="0"/>
      </c:catAx>
      <c:valAx>
        <c:axId val="1949615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616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'Balance Sheet'!$D$10</c:f>
              <c:strCache>
                <c:ptCount val="1"/>
                <c:pt idx="0">
                  <c:v>Total Assets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68000">
                  <a:schemeClr val="accent6">
                    <a:lumMod val="50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Sheet'!$E$10:$G$10</c:f>
              <c:numCache>
                <c:formatCode>"$"#,##0</c:formatCode>
                <c:ptCount val="3"/>
                <c:pt idx="0">
                  <c:v>4780952.8591291709</c:v>
                </c:pt>
                <c:pt idx="1">
                  <c:v>4677678.0534498971</c:v>
                </c:pt>
                <c:pt idx="2">
                  <c:v>4673170.0997332577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BA-4ACC-B591-2DF662676CDB}"/>
            </c:ext>
          </c:extLst>
        </c:ser>
        <c:ser>
          <c:idx val="1"/>
          <c:order val="1"/>
          <c:tx>
            <c:strRef>
              <c:f>'Balance Sheet'!$D$15</c:f>
              <c:strCache>
                <c:ptCount val="1"/>
                <c:pt idx="0">
                  <c:v>Total Liabilities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69000">
                  <a:schemeClr val="accent2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Sheet'!$E$15:$G$15</c:f>
              <c:numCache>
                <c:formatCode>"$"#,##0</c:formatCode>
                <c:ptCount val="3"/>
                <c:pt idx="0">
                  <c:v>3729330.6976118623</c:v>
                </c:pt>
                <c:pt idx="1">
                  <c:v>3436098.9258773387</c:v>
                </c:pt>
                <c:pt idx="2">
                  <c:v>3118430.0699535157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BA-4ACC-B591-2DF662676CDB}"/>
            </c:ext>
          </c:extLst>
        </c:ser>
        <c:ser>
          <c:idx val="2"/>
          <c:order val="2"/>
          <c:tx>
            <c:strRef>
              <c:f>'Balance Sheet'!$D$17</c:f>
              <c:strCache>
                <c:ptCount val="1"/>
                <c:pt idx="0">
                  <c:v>Equity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69000">
                  <a:srgbClr val="7030A0"/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Sheet'!$E$17:$G$17</c:f>
              <c:numCache>
                <c:formatCode>"$"#,##0</c:formatCode>
                <c:ptCount val="3"/>
                <c:pt idx="0">
                  <c:v>1051622.1615173086</c:v>
                </c:pt>
                <c:pt idx="1">
                  <c:v>1241579.1275725584</c:v>
                </c:pt>
                <c:pt idx="2">
                  <c:v>1554740.029779742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BA-4ACC-B591-2DF662676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06684175"/>
        <c:axId val="1810951567"/>
      </c:barChart>
      <c:catAx>
        <c:axId val="190668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0951567"/>
        <c:crosses val="autoZero"/>
        <c:auto val="1"/>
        <c:lblAlgn val="ctr"/>
        <c:lblOffset val="100"/>
        <c:noMultiLvlLbl val="0"/>
      </c:catAx>
      <c:valAx>
        <c:axId val="1810951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668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Breakeven Analysis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1"/>
          <c:order val="1"/>
          <c:tx>
            <c:strRef>
              <c:f>'Breakeven Analysis'!$F$11</c:f>
              <c:strCache>
                <c:ptCount val="1"/>
                <c:pt idx="0">
                  <c:v>YBE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'Breakeven Analysis'!$G$11:$K$11</c15:sqref>
                  </c15:fullRef>
                </c:ext>
              </c:extLst>
              <c:f>'Breakeven Analysis'!$G$11:$I$11</c:f>
              <c:numCache>
                <c:formatCode>"$"#,##0</c:formatCode>
                <c:ptCount val="3"/>
                <c:pt idx="0">
                  <c:v>2753157.7888421053</c:v>
                </c:pt>
                <c:pt idx="1">
                  <c:v>2867529.8466105266</c:v>
                </c:pt>
                <c:pt idx="2">
                  <c:v>2981320.0636021048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7F-4ABE-B509-BA709212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4832479"/>
        <c:axId val="1924832959"/>
      </c:areaChart>
      <c:lineChart>
        <c:grouping val="standard"/>
        <c:varyColors val="0"/>
        <c:ser>
          <c:idx val="0"/>
          <c:order val="0"/>
          <c:tx>
            <c:strRef>
              <c:f>'Breakeven Analysis'!$F$7</c:f>
              <c:strCache>
                <c:ptCount val="1"/>
                <c:pt idx="0">
                  <c:v>Yearly Breakeven</c:v>
                </c:pt>
              </c:strCache>
            </c:strRef>
          </c:tx>
          <c:spPr>
            <a:ln w="28575" cap="rnd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rgbClr val="002060"/>
                  </a:gs>
                </a:gsLst>
                <a:lin ang="2700000" scaled="0"/>
              </a:gra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'Breakeven Analysis'!$G$7:$K$7</c15:sqref>
                  </c15:fullRef>
                </c:ext>
              </c:extLst>
              <c:f>'Breakeven Analysis'!$G$7:$I$7</c:f>
              <c:numCache>
                <c:formatCode>"$"#,##0</c:formatCode>
                <c:ptCount val="3"/>
                <c:pt idx="0">
                  <c:v>2753157.7888421053</c:v>
                </c:pt>
                <c:pt idx="1">
                  <c:v>2867529.8466105266</c:v>
                </c:pt>
                <c:pt idx="2">
                  <c:v>2981320.0636021048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F-4ABE-B509-BA709212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4832479"/>
        <c:axId val="1924832959"/>
      </c:lineChart>
      <c:catAx>
        <c:axId val="192483247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832959"/>
        <c:crosses val="autoZero"/>
        <c:auto val="1"/>
        <c:lblAlgn val="ctr"/>
        <c:lblOffset val="100"/>
        <c:noMultiLvlLbl val="0"/>
      </c:catAx>
      <c:valAx>
        <c:axId val="1924832959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832479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Revenue, Operating Costs,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692411021437855"/>
          <c:y val="0.21316091954022992"/>
          <c:w val="0.89122660638293982"/>
          <c:h val="0.52204950674269168"/>
        </c:manualLayout>
      </c:layout>
      <c:areaChart>
        <c:grouping val="standard"/>
        <c:varyColors val="0"/>
        <c:ser>
          <c:idx val="0"/>
          <c:order val="0"/>
          <c:tx>
            <c:strRef>
              <c:f>'Profit and Loss Statement'!$D$6</c:f>
              <c:strCache>
                <c:ptCount val="1"/>
                <c:pt idx="0">
                  <c:v>Revenue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Statement'!$E$6:$G$6</c:f>
              <c:numCache>
                <c:formatCode>"$"#,##0</c:formatCode>
                <c:ptCount val="3"/>
                <c:pt idx="0">
                  <c:v>3919986</c:v>
                </c:pt>
                <c:pt idx="1">
                  <c:v>4703983.2</c:v>
                </c:pt>
                <c:pt idx="2">
                  <c:v>5409580.6799999997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73-46B2-859B-3E0D598D26C0}"/>
            </c:ext>
          </c:extLst>
        </c:ser>
        <c:ser>
          <c:idx val="1"/>
          <c:order val="1"/>
          <c:tx>
            <c:strRef>
              <c:f>'Profit and Loss Statement'!$D$21</c:f>
              <c:strCache>
                <c:ptCount val="1"/>
                <c:pt idx="0">
                  <c:v>Operating Costs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5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Statement'!$E$21:$G$21</c:f>
              <c:numCache>
                <c:formatCode>"$"#,##0</c:formatCode>
                <c:ptCount val="3"/>
                <c:pt idx="0">
                  <c:v>2615499.8994</c:v>
                </c:pt>
                <c:pt idx="1">
                  <c:v>2724153.3542800001</c:v>
                </c:pt>
                <c:pt idx="2">
                  <c:v>2832254.0604219995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73-46B2-859B-3E0D598D26C0}"/>
            </c:ext>
          </c:extLst>
        </c:ser>
        <c:ser>
          <c:idx val="2"/>
          <c:order val="2"/>
          <c:tx>
            <c:strRef>
              <c:f>'Profit and Loss Statement'!$D$23</c:f>
              <c:strCache>
                <c:ptCount val="1"/>
                <c:pt idx="0">
                  <c:v>EBITDA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Statement'!$E$23:$G$23</c:f>
              <c:numCache>
                <c:formatCode>"$"#,##0</c:formatCode>
                <c:ptCount val="3"/>
                <c:pt idx="0">
                  <c:v>1108486.8006000002</c:v>
                </c:pt>
                <c:pt idx="1">
                  <c:v>1744630.68572</c:v>
                </c:pt>
                <c:pt idx="2">
                  <c:v>2306847.5855780002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73-46B2-859B-3E0D598D2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453264"/>
        <c:axId val="255451344"/>
      </c:areaChart>
      <c:lineChart>
        <c:grouping val="standard"/>
        <c:varyColors val="0"/>
        <c:ser>
          <c:idx val="3"/>
          <c:order val="3"/>
          <c:tx>
            <c:strRef>
              <c:f>'Profit and Loss Statement'!$K$8</c:f>
              <c:strCache>
                <c:ptCount val="1"/>
                <c:pt idx="0">
                  <c:v>RevSh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E73-46B2-859B-3E0D598D26C0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6E73-46B2-859B-3E0D598D26C0}"/>
              </c:ext>
            </c:extLst>
          </c:dPt>
          <c:dLbls>
            <c:dLbl>
              <c:idx val="0"/>
              <c:layout>
                <c:manualLayout>
                  <c:x val="4.4593088071348532E-3"/>
                  <c:y val="-6.48429515626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73-46B2-859B-3E0D598D26C0}"/>
                </c:ext>
              </c:extLst>
            </c:dLbl>
            <c:dLbl>
              <c:idx val="1"/>
              <c:layout>
                <c:manualLayout>
                  <c:x val="-6.6889632107024226E-3"/>
                  <c:y val="-5.9439372265767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Statement'!$L$8:$N$8</c:f>
              <c:numCache>
                <c:formatCode>"$"#,##0</c:formatCode>
                <c:ptCount val="3"/>
                <c:pt idx="0">
                  <c:v>3919986</c:v>
                </c:pt>
                <c:pt idx="1">
                  <c:v>4703983.2</c:v>
                </c:pt>
                <c:pt idx="2">
                  <c:v>5409580.6799999997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E73-46B2-859B-3E0D598D26C0}"/>
            </c:ext>
          </c:extLst>
        </c:ser>
        <c:ser>
          <c:idx val="4"/>
          <c:order val="4"/>
          <c:tx>
            <c:strRef>
              <c:f>'Profit and Loss Statement'!$K$11</c:f>
              <c:strCache>
                <c:ptCount val="1"/>
                <c:pt idx="0">
                  <c:v>EbitaSh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9.2083829327159347E-2"/>
                  <c:y val="5.7273740210902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E73-46B2-859B-3E0D598D26C0}"/>
                </c:ext>
              </c:extLst>
            </c:dLbl>
            <c:dLbl>
              <c:idx val="1"/>
              <c:layout>
                <c:manualLayout>
                  <c:x val="-7.6200960316853597E-2"/>
                  <c:y val="0.120736265725405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E73-46B2-859B-3E0D598D26C0}"/>
                </c:ext>
              </c:extLst>
            </c:dLbl>
            <c:dLbl>
              <c:idx val="2"/>
              <c:layout>
                <c:manualLayout>
                  <c:x val="-1.8492834026814608E-3"/>
                  <c:y val="0.131543578604398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Statement'!$L$11:$N$11</c:f>
              <c:numCache>
                <c:formatCode>"$"#,##0</c:formatCode>
                <c:ptCount val="3"/>
                <c:pt idx="0">
                  <c:v>1108486.8006000002</c:v>
                </c:pt>
                <c:pt idx="1">
                  <c:v>1744630.68572</c:v>
                </c:pt>
                <c:pt idx="2">
                  <c:v>2306847.5855780002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E73-46B2-859B-3E0D598D26C0}"/>
            </c:ext>
          </c:extLst>
        </c:ser>
        <c:ser>
          <c:idx val="5"/>
          <c:order val="5"/>
          <c:tx>
            <c:strRef>
              <c:f>'Profit and Loss Statement'!$K$14</c:f>
              <c:strCache>
                <c:ptCount val="1"/>
                <c:pt idx="0">
                  <c:v>OpCosts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10910772075820618"/>
                  <c:y val="-3.1124635711557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E73-46B2-859B-3E0D598D26C0}"/>
                </c:ext>
              </c:extLst>
            </c:dLbl>
            <c:dLbl>
              <c:idx val="1"/>
              <c:layout>
                <c:manualLayout>
                  <c:x val="2.7739251040221916E-2"/>
                  <c:y val="-6.7895284641143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E73-46B2-859B-3E0D598D26C0}"/>
                </c:ext>
              </c:extLst>
            </c:dLbl>
            <c:dLbl>
              <c:idx val="2"/>
              <c:layout>
                <c:manualLayout>
                  <c:x val="6.4725647158182928E-3"/>
                  <c:y val="-9.4306950855281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0920091299267203E-2"/>
                      <c:h val="7.46266630464295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Statement'!$L$14:$N$14</c:f>
              <c:numCache>
                <c:formatCode>"$"#,##0</c:formatCode>
                <c:ptCount val="3"/>
                <c:pt idx="0">
                  <c:v>2615499.8994</c:v>
                </c:pt>
                <c:pt idx="1">
                  <c:v>2724153.3542800001</c:v>
                </c:pt>
                <c:pt idx="2">
                  <c:v>2832254.0604219995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6E73-46B2-859B-3E0D598D2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53264"/>
        <c:axId val="255451344"/>
      </c:lineChart>
      <c:catAx>
        <c:axId val="255453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1344"/>
        <c:crosses val="autoZero"/>
        <c:auto val="1"/>
        <c:lblAlgn val="ctr"/>
        <c:lblOffset val="100"/>
        <c:noMultiLvlLbl val="0"/>
      </c:catAx>
      <c:valAx>
        <c:axId val="255451344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89908">
                    <a:schemeClr val="accent5">
                      <a:lumMod val="5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B7E-4B82-9EBC-2F83BC5288EA}"/>
              </c:ext>
            </c:extLst>
          </c:dPt>
          <c:dPt>
            <c:idx val="1"/>
            <c:bubble3D val="0"/>
            <c:spPr>
              <a:gradFill>
                <a:gsLst>
                  <a:gs pos="89908">
                    <a:schemeClr val="accent4">
                      <a:lumMod val="40000"/>
                      <a:lumOff val="6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B7E-4B82-9EBC-2F83BC5288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Overview'!$J$6:$J$7</c:f>
              <c:strCache>
                <c:ptCount val="2"/>
                <c:pt idx="0">
                  <c:v>Medical Imaging Services</c:v>
                </c:pt>
                <c:pt idx="1">
                  <c:v>Other Income</c:v>
                </c:pt>
              </c:strCache>
            </c:strRef>
          </c:cat>
          <c:val>
            <c:numRef>
              <c:f>'Revenue Overview'!$K$6:$K$7</c:f>
              <c:numCache>
                <c:formatCode>0%</c:formatCode>
                <c:ptCount val="2"/>
                <c:pt idx="0">
                  <c:v>0.95238095238095233</c:v>
                </c:pt>
                <c:pt idx="1">
                  <c:v>4.7619047619047616E-2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7E-4B82-9EBC-2F83BC528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'Balance Sheet'!$D$10</c:f>
              <c:strCache>
                <c:ptCount val="1"/>
                <c:pt idx="0">
                  <c:v>Total Assets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68000">
                  <a:schemeClr val="accent6">
                    <a:lumMod val="50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Sheet'!$E$10:$G$10</c:f>
              <c:numCache>
                <c:formatCode>"$"#,##0</c:formatCode>
                <c:ptCount val="3"/>
                <c:pt idx="0">
                  <c:v>4780952.8591291709</c:v>
                </c:pt>
                <c:pt idx="1">
                  <c:v>4677678.0534498971</c:v>
                </c:pt>
                <c:pt idx="2">
                  <c:v>4673170.0997332577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86-41C2-B921-A845EF300E8E}"/>
            </c:ext>
          </c:extLst>
        </c:ser>
        <c:ser>
          <c:idx val="1"/>
          <c:order val="1"/>
          <c:tx>
            <c:strRef>
              <c:f>'Balance Sheet'!$D$15</c:f>
              <c:strCache>
                <c:ptCount val="1"/>
                <c:pt idx="0">
                  <c:v>Total Liabilities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69000">
                  <a:schemeClr val="accent2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Sheet'!$E$15:$G$15</c:f>
              <c:numCache>
                <c:formatCode>"$"#,##0</c:formatCode>
                <c:ptCount val="3"/>
                <c:pt idx="0">
                  <c:v>3729330.6976118623</c:v>
                </c:pt>
                <c:pt idx="1">
                  <c:v>3436098.9258773387</c:v>
                </c:pt>
                <c:pt idx="2">
                  <c:v>3118430.0699535157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86-41C2-B921-A845EF300E8E}"/>
            </c:ext>
          </c:extLst>
        </c:ser>
        <c:ser>
          <c:idx val="2"/>
          <c:order val="2"/>
          <c:tx>
            <c:strRef>
              <c:f>'Balance Sheet'!$D$17</c:f>
              <c:strCache>
                <c:ptCount val="1"/>
                <c:pt idx="0">
                  <c:v>Equity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69000">
                  <a:srgbClr val="7030A0"/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Sheet'!$E$17:$G$17</c:f>
              <c:numCache>
                <c:formatCode>"$"#,##0</c:formatCode>
                <c:ptCount val="3"/>
                <c:pt idx="0">
                  <c:v>1051622.1615173086</c:v>
                </c:pt>
                <c:pt idx="1">
                  <c:v>1241579.1275725584</c:v>
                </c:pt>
                <c:pt idx="2">
                  <c:v>1554740.029779742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86-41C2-B921-A845EF300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06684175"/>
        <c:axId val="1810951567"/>
      </c:barChart>
      <c:catAx>
        <c:axId val="190668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0951567"/>
        <c:crosses val="autoZero"/>
        <c:auto val="1"/>
        <c:lblAlgn val="ctr"/>
        <c:lblOffset val="100"/>
        <c:noMultiLvlLbl val="0"/>
      </c:catAx>
      <c:valAx>
        <c:axId val="1810951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668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Personnel Overview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5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F5F-4993-A39C-045272080378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2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F5F-4993-A39C-045272080378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chemeClr val="accent6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F5F-4993-A39C-045272080378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7000">
                    <a:schemeClr val="accent4">
                      <a:lumMod val="60000"/>
                      <a:lumOff val="40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F5F-4993-A39C-045272080378}"/>
              </c:ext>
            </c:extLst>
          </c:dPt>
          <c:dPt>
            <c:idx val="4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rgbClr val="7030A0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DBC-466C-B2AB-9A67625D119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1BB3-4250-8361-49B1FC9B55B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'Personnel - Editable'!$L$31:$L$36</c:f>
              <c:strCache>
                <c:ptCount val="6"/>
                <c:pt idx="0">
                  <c:v>Senior Management</c:v>
                </c:pt>
                <c:pt idx="1">
                  <c:v>Operations Managers</c:v>
                </c:pt>
                <c:pt idx="2">
                  <c:v>Staff Radiologists</c:v>
                </c:pt>
                <c:pt idx="3">
                  <c:v>Technicians</c:v>
                </c:pt>
                <c:pt idx="4">
                  <c:v>Assistants</c:v>
                </c:pt>
                <c:pt idx="5">
                  <c:v>Administrative Staff</c:v>
                </c:pt>
              </c:strCache>
            </c:strRef>
          </c:cat>
          <c:val>
            <c:numRef>
              <c:f>'Personnel - Editable'!$M$31:$M$36</c:f>
              <c:numCache>
                <c:formatCode>0.0%</c:formatCode>
                <c:ptCount val="6"/>
                <c:pt idx="0">
                  <c:v>0.17814726840855108</c:v>
                </c:pt>
                <c:pt idx="1">
                  <c:v>0.21377672209026127</c:v>
                </c:pt>
                <c:pt idx="2">
                  <c:v>0.33254156769596199</c:v>
                </c:pt>
                <c:pt idx="3">
                  <c:v>0.16152019002375298</c:v>
                </c:pt>
                <c:pt idx="4">
                  <c:v>7.1258907363420429E-2</c:v>
                </c:pt>
                <c:pt idx="5">
                  <c:v>4.2755344418052253E-2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B9-4B44-B03C-98C9399271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89908">
                    <a:schemeClr val="accent5">
                      <a:lumMod val="5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751-46FE-899A-723A74C9EB67}"/>
              </c:ext>
            </c:extLst>
          </c:dPt>
          <c:dPt>
            <c:idx val="1"/>
            <c:bubble3D val="0"/>
            <c:spPr>
              <a:gradFill>
                <a:gsLst>
                  <a:gs pos="89908">
                    <a:schemeClr val="accent4">
                      <a:lumMod val="40000"/>
                      <a:lumOff val="6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A751-46FE-899A-723A74C9EB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Overview'!$J$6:$J$7</c:f>
              <c:strCache>
                <c:ptCount val="2"/>
                <c:pt idx="0">
                  <c:v>Medical Imaging Services</c:v>
                </c:pt>
                <c:pt idx="1">
                  <c:v>Other Income</c:v>
                </c:pt>
              </c:strCache>
            </c:strRef>
          </c:cat>
          <c:val>
            <c:numRef>
              <c:f>'Revenue Overview'!$K$6:$K$7</c:f>
              <c:numCache>
                <c:formatCode>0%</c:formatCode>
                <c:ptCount val="2"/>
                <c:pt idx="0">
                  <c:v>0.95238095238095233</c:v>
                </c:pt>
                <c:pt idx="1">
                  <c:v>4.7619047619047616E-2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1-46FE-899A-723A74C9E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Use of Funds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3558147003776414E-2"/>
          <c:y val="0.1578209207139363"/>
          <c:w val="0.74289511279444498"/>
          <c:h val="0.7544925820194272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5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BBC-4384-A7BB-AA7EF38B8691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4">
                      <a:lumMod val="40000"/>
                      <a:lumOff val="60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2AE-4A73-80E9-0E005A5D853C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rgbClr val="7030A0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32AE-4A73-80E9-0E005A5D853C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6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2AE-4A73-80E9-0E005A5D853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B8F-46A3-B1B6-0F4EA376628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4B8F-46A3-B1B6-0F4EA376628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4B8F-46A3-B1B6-0F4EA376628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'Use of Funds'!$D$6:$D$12</c:f>
              <c:strCache>
                <c:ptCount val="7"/>
                <c:pt idx="0">
                  <c:v>Location Buildout</c:v>
                </c:pt>
                <c:pt idx="1">
                  <c:v>Medical Imaging Equipment</c:v>
                </c:pt>
                <c:pt idx="2">
                  <c:v>General FF&amp;E</c:v>
                </c:pt>
                <c:pt idx="3">
                  <c:v>Professional Fees </c:v>
                </c:pt>
                <c:pt idx="4">
                  <c:v>Working Capital</c:v>
                </c:pt>
                <c:pt idx="5">
                  <c:v>Initial Marketing</c:v>
                </c:pt>
                <c:pt idx="6">
                  <c:v>Misc. Costs</c:v>
                </c:pt>
              </c:strCache>
            </c:strRef>
          </c:cat>
          <c:val>
            <c:numRef>
              <c:f>'Use of Funds'!$E$6:$E$12</c:f>
              <c:numCache>
                <c:formatCode>"$"#,##0</c:formatCode>
                <c:ptCount val="7"/>
                <c:pt idx="0">
                  <c:v>750000</c:v>
                </c:pt>
                <c:pt idx="1">
                  <c:v>2500000</c:v>
                </c:pt>
                <c:pt idx="2">
                  <c:v>400000</c:v>
                </c:pt>
                <c:pt idx="3">
                  <c:v>50000</c:v>
                </c:pt>
                <c:pt idx="4">
                  <c:v>1000000</c:v>
                </c:pt>
                <c:pt idx="5">
                  <c:v>200000</c:v>
                </c:pt>
                <c:pt idx="6">
                  <c:v>100000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AE-4A73-80E9-0E005A5D8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Revenue, Operating Costs,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'Profit and Loss Statement'!$D$6</c:f>
              <c:strCache>
                <c:ptCount val="1"/>
                <c:pt idx="0">
                  <c:v>Revenue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Statement'!$E$6:$G$6</c:f>
              <c:numCache>
                <c:formatCode>"$"#,##0</c:formatCode>
                <c:ptCount val="3"/>
                <c:pt idx="0">
                  <c:v>3919986</c:v>
                </c:pt>
                <c:pt idx="1">
                  <c:v>4703983.2</c:v>
                </c:pt>
                <c:pt idx="2">
                  <c:v>5409580.6799999997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A4-4703-ADB8-7D96FCE9A76B}"/>
            </c:ext>
          </c:extLst>
        </c:ser>
        <c:ser>
          <c:idx val="1"/>
          <c:order val="1"/>
          <c:tx>
            <c:strRef>
              <c:f>'Profit and Loss Statement'!$D$21</c:f>
              <c:strCache>
                <c:ptCount val="1"/>
                <c:pt idx="0">
                  <c:v>Operating Costs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5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Statement'!$E$21:$G$21</c:f>
              <c:numCache>
                <c:formatCode>"$"#,##0</c:formatCode>
                <c:ptCount val="3"/>
                <c:pt idx="0">
                  <c:v>2615499.8994</c:v>
                </c:pt>
                <c:pt idx="1">
                  <c:v>2724153.3542800001</c:v>
                </c:pt>
                <c:pt idx="2">
                  <c:v>2832254.0604219995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A4-4703-ADB8-7D96FCE9A76B}"/>
            </c:ext>
          </c:extLst>
        </c:ser>
        <c:ser>
          <c:idx val="2"/>
          <c:order val="2"/>
          <c:tx>
            <c:strRef>
              <c:f>'Profit and Loss Statement'!$D$23</c:f>
              <c:strCache>
                <c:ptCount val="1"/>
                <c:pt idx="0">
                  <c:v>EBITDA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Statement'!$E$23:$G$23</c:f>
              <c:numCache>
                <c:formatCode>"$"#,##0</c:formatCode>
                <c:ptCount val="3"/>
                <c:pt idx="0">
                  <c:v>1108486.8006000002</c:v>
                </c:pt>
                <c:pt idx="1">
                  <c:v>1744630.68572</c:v>
                </c:pt>
                <c:pt idx="2">
                  <c:v>2306847.5855780002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A4-4703-ADB8-7D96FCE9A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453264"/>
        <c:axId val="255451344"/>
      </c:areaChart>
      <c:lineChart>
        <c:grouping val="standard"/>
        <c:varyColors val="0"/>
        <c:ser>
          <c:idx val="3"/>
          <c:order val="3"/>
          <c:tx>
            <c:strRef>
              <c:f>'Profit and Loss Statement'!$K$8</c:f>
              <c:strCache>
                <c:ptCount val="1"/>
                <c:pt idx="0">
                  <c:v>RevSh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42A4-4703-ADB8-7D96FCE9A76B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2A4-4703-ADB8-7D96FCE9A76B}"/>
              </c:ext>
            </c:extLst>
          </c:dPt>
          <c:dLbls>
            <c:dLbl>
              <c:idx val="0"/>
              <c:layout>
                <c:manualLayout>
                  <c:x val="4.4593088071348532E-3"/>
                  <c:y val="-6.48429515626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2A4-4703-ADB8-7D96FCE9A76B}"/>
                </c:ext>
              </c:extLst>
            </c:dLbl>
            <c:dLbl>
              <c:idx val="1"/>
              <c:layout>
                <c:manualLayout>
                  <c:x val="-6.6889632107024226E-3"/>
                  <c:y val="-5.9439372265767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Statement'!$L$8:$N$8</c:f>
              <c:numCache>
                <c:formatCode>"$"#,##0</c:formatCode>
                <c:ptCount val="3"/>
                <c:pt idx="0">
                  <c:v>3919986</c:v>
                </c:pt>
                <c:pt idx="1">
                  <c:v>4703983.2</c:v>
                </c:pt>
                <c:pt idx="2">
                  <c:v>5409580.6799999997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A4-4703-ADB8-7D96FCE9A76B}"/>
            </c:ext>
          </c:extLst>
        </c:ser>
        <c:ser>
          <c:idx val="4"/>
          <c:order val="4"/>
          <c:tx>
            <c:strRef>
              <c:f>'Profit and Loss Statement'!$K$11</c:f>
              <c:strCache>
                <c:ptCount val="1"/>
                <c:pt idx="0">
                  <c:v>EbitaSh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2.2296544035674062E-3"/>
                  <c:y val="-4.322863437510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2A4-4703-ADB8-7D96FCE9A76B}"/>
                </c:ext>
              </c:extLst>
            </c:dLbl>
            <c:dLbl>
              <c:idx val="1"/>
              <c:layout>
                <c:manualLayout>
                  <c:x val="-7.1135979797397123E-3"/>
                  <c:y val="6.2141161914211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2A4-4703-ADB8-7D96FCE9A76B}"/>
                </c:ext>
              </c:extLst>
            </c:dLbl>
            <c:dLbl>
              <c:idx val="2"/>
              <c:layout>
                <c:manualLayout>
                  <c:x val="0"/>
                  <c:y val="-3.5123265429771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Statement'!$L$11:$N$11</c:f>
              <c:numCache>
                <c:formatCode>"$"#,##0</c:formatCode>
                <c:ptCount val="3"/>
                <c:pt idx="0">
                  <c:v>1108486.8006000002</c:v>
                </c:pt>
                <c:pt idx="1">
                  <c:v>1744630.68572</c:v>
                </c:pt>
                <c:pt idx="2">
                  <c:v>2306847.5855780002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A4-4703-ADB8-7D96FCE9A76B}"/>
            </c:ext>
          </c:extLst>
        </c:ser>
        <c:ser>
          <c:idx val="5"/>
          <c:order val="5"/>
          <c:tx>
            <c:strRef>
              <c:f>'Profit and Loss Statement'!$K$14</c:f>
              <c:strCache>
                <c:ptCount val="1"/>
                <c:pt idx="0">
                  <c:v>OpCosts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3.7825055078215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A4-4703-ADB8-7D96FCE9A76B}"/>
                </c:ext>
              </c:extLst>
            </c:dLbl>
            <c:dLbl>
              <c:idx val="1"/>
              <c:layout>
                <c:manualLayout>
                  <c:x val="0"/>
                  <c:y val="-8.1053689453319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2A4-4703-ADB8-7D96FCE9A76B}"/>
                </c:ext>
              </c:extLst>
            </c:dLbl>
            <c:dLbl>
              <c:idx val="2"/>
              <c:layout>
                <c:manualLayout>
                  <c:x val="0"/>
                  <c:y val="-2.43161068359958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Statement'!$L$14:$N$14</c:f>
              <c:numCache>
                <c:formatCode>"$"#,##0</c:formatCode>
                <c:ptCount val="3"/>
                <c:pt idx="0">
                  <c:v>2615499.8994</c:v>
                </c:pt>
                <c:pt idx="1">
                  <c:v>2724153.3542800001</c:v>
                </c:pt>
                <c:pt idx="2">
                  <c:v>2832254.0604219995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A4-4703-ADB8-7D96FCE9A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53264"/>
        <c:axId val="255451344"/>
      </c:lineChart>
      <c:catAx>
        <c:axId val="255453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1344"/>
        <c:crosses val="autoZero"/>
        <c:auto val="1"/>
        <c:lblAlgn val="ctr"/>
        <c:lblOffset val="100"/>
        <c:noMultiLvlLbl val="0"/>
      </c:catAx>
      <c:valAx>
        <c:axId val="255451344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 Flow Analysis</a:t>
            </a:r>
          </a:p>
        </c:rich>
      </c:tx>
      <c:layout>
        <c:manualLayout>
          <c:xMode val="edge"/>
          <c:yMode val="edge"/>
          <c:x val="0.37834201603814244"/>
          <c:y val="2.1136043341310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3"/>
          <c:order val="2"/>
          <c:tx>
            <c:strRef>
              <c:f>'Cash Flow Analysis'!$D$28</c:f>
              <c:strCache>
                <c:ptCount val="1"/>
                <c:pt idx="0">
                  <c:v>CFO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Analysis'!$E$28:$I$28</c15:sqref>
                  </c15:fullRef>
                </c:ext>
              </c:extLst>
              <c:f>'Cash Flow Analysis'!$E$28:$G$28</c:f>
              <c:numCache>
                <c:formatCode>"$"#,##0</c:formatCode>
                <c:ptCount val="3"/>
                <c:pt idx="0">
                  <c:v>597077.20505769737</c:v>
                </c:pt>
                <c:pt idx="1">
                  <c:v>1058193.2201841671</c:v>
                </c:pt>
                <c:pt idx="2">
                  <c:v>1468873.007357277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95-40CC-8B5D-E844E5AA74E4}"/>
            </c:ext>
          </c:extLst>
        </c:ser>
        <c:ser>
          <c:idx val="4"/>
          <c:order val="3"/>
          <c:tx>
            <c:strRef>
              <c:f>'Cash Flow Analysis'!$D$29</c:f>
              <c:strCache>
                <c:ptCount val="1"/>
                <c:pt idx="0">
                  <c:v>Prince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Analysis'!$E$29:$I$29</c15:sqref>
                  </c15:fullRef>
                </c:ext>
              </c:extLst>
              <c:f>'Cash Flow Analysis'!$E$29:$G$29</c:f>
              <c:numCache>
                <c:formatCode>"$"#,##0</c:formatCode>
                <c:ptCount val="3"/>
                <c:pt idx="0">
                  <c:v>272209.8023881379</c:v>
                </c:pt>
                <c:pt idx="1">
                  <c:v>294803.08173452335</c:v>
                </c:pt>
                <c:pt idx="2">
                  <c:v>319271.59212382307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95-40CC-8B5D-E844E5AA74E4}"/>
            </c:ext>
          </c:extLst>
        </c:ser>
        <c:ser>
          <c:idx val="5"/>
          <c:order val="4"/>
          <c:tx>
            <c:strRef>
              <c:f>'Cash Flow Analysis'!$D$30</c:f>
              <c:strCache>
                <c:ptCount val="1"/>
                <c:pt idx="0">
                  <c:v>Div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Analysis'!$E$30:$I$30</c15:sqref>
                  </c15:fullRef>
                </c:ext>
              </c:extLst>
              <c:f>'Cash Flow Analysis'!$E$30:$G$30</c:f>
              <c:numCache>
                <c:formatCode>"$"#,##0</c:formatCode>
                <c:ptCount val="3"/>
                <c:pt idx="0">
                  <c:v>417954.04354038811</c:v>
                </c:pt>
                <c:pt idx="1">
                  <c:v>740735.254128917</c:v>
                </c:pt>
                <c:pt idx="2">
                  <c:v>1028211.1051500938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95-40CC-8B5D-E844E5AA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525247"/>
        <c:axId val="2056523327"/>
      </c:areaChart>
      <c:lineChart>
        <c:grouping val="standard"/>
        <c:varyColors val="0"/>
        <c:ser>
          <c:idx val="0"/>
          <c:order val="0"/>
          <c:tx>
            <c:strRef>
              <c:f>'Cash Flow Analysis'!$D$6</c:f>
              <c:strCache>
                <c:ptCount val="1"/>
                <c:pt idx="0">
                  <c:v>Cash from Operations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9.023722860228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95-40CC-8B5D-E844E5AA74E4}"/>
                </c:ext>
              </c:extLst>
            </c:dLbl>
            <c:dLbl>
              <c:idx val="1"/>
              <c:layout>
                <c:manualLayout>
                  <c:x val="0"/>
                  <c:y val="-7.4679085739822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95-40CC-8B5D-E844E5AA74E4}"/>
                </c:ext>
              </c:extLst>
            </c:dLbl>
            <c:dLbl>
              <c:idx val="2"/>
              <c:layout>
                <c:manualLayout>
                  <c:x val="0"/>
                  <c:y val="-7.156745716733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495-40CC-8B5D-E844E5AA74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Analysis'!$E$6:$I$6</c15:sqref>
                  </c15:fullRef>
                </c:ext>
              </c:extLst>
              <c:f>'Cash Flow Analysis'!$E$6:$G$6</c:f>
              <c:numCache>
                <c:formatCode>"$"#,##0</c:formatCode>
                <c:ptCount val="3"/>
                <c:pt idx="0">
                  <c:v>597077.20505769737</c:v>
                </c:pt>
                <c:pt idx="1">
                  <c:v>1058193.2201841671</c:v>
                </c:pt>
                <c:pt idx="2">
                  <c:v>1468873.007357277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'Cash Flow Analysis'!$H$6</c15:sqref>
                  <c15:dLbl>
                    <c:idx val="2"/>
                    <c:layout>
                      <c:manualLayout>
                        <c:x val="-2.222221833381925E-3"/>
                        <c:y val="-6.84558285948375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F33A-491C-AF81-6869AA9ED0E9}"/>
                      </c:ext>
                    </c:extLst>
                  </c15:dLbl>
                </c15:categoryFilterException>
                <c15:categoryFilterException>
                  <c15:sqref>'Cash Flow Analysis'!$I$6</c15:sqref>
                  <c15:dLbl>
                    <c:idx val="2"/>
                    <c:layout>
                      <c:manualLayout>
                        <c:x val="0"/>
                        <c:y val="-5.600931430486710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F33A-491C-AF81-6869AA9ED0E9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D495-40CC-8B5D-E844E5AA74E4}"/>
            </c:ext>
          </c:extLst>
        </c:ser>
        <c:ser>
          <c:idx val="2"/>
          <c:order val="1"/>
          <c:tx>
            <c:strRef>
              <c:f>'Cash Flow Analysis'!$D$21</c:f>
              <c:strCache>
                <c:ptCount val="1"/>
                <c:pt idx="0">
                  <c:v>Dividends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2.1164017637125753E-3"/>
                  <c:y val="4.1279656345235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BF-4C6D-8FC3-06C150700A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Analysis'!$E$21:$I$21</c15:sqref>
                  </c15:fullRef>
                </c:ext>
              </c:extLst>
              <c:f>'Cash Flow Analysis'!$E$21:$G$21</c:f>
              <c:numCache>
                <c:formatCode>"$"#,##0</c:formatCode>
                <c:ptCount val="3"/>
                <c:pt idx="0">
                  <c:v>417954.04354038811</c:v>
                </c:pt>
                <c:pt idx="1">
                  <c:v>740735.254128917</c:v>
                </c:pt>
                <c:pt idx="2">
                  <c:v>1028211.1051500938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95-40CC-8B5D-E844E5AA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525247"/>
        <c:axId val="2056523327"/>
      </c:lineChart>
      <c:catAx>
        <c:axId val="205652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3327"/>
        <c:crosses val="autoZero"/>
        <c:auto val="1"/>
        <c:lblAlgn val="ctr"/>
        <c:lblOffset val="100"/>
        <c:noMultiLvlLbl val="0"/>
      </c:catAx>
      <c:valAx>
        <c:axId val="2056523327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200024</xdr:colOff>
      <xdr:row>0</xdr:row>
      <xdr:rowOff>104774</xdr:rowOff>
    </xdr:from>
    <xdr:to>
      <xdr:col>21</xdr:col>
      <xdr:colOff>285749</xdr:colOff>
      <xdr:row>27</xdr:row>
      <xdr:rowOff>95249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3739F399-B86D-1212-548D-0090E97A1487}"/>
            </a:ext>
          </a:extLst>
        </xdr:cNvPr>
        <xdr:cNvGrpSpPr/>
      </xdr:nvGrpSpPr>
      <xdr:grpSpPr>
        <a:xfrm>
          <a:off x="6095999" y="104774"/>
          <a:ext cx="10810875" cy="5133975"/>
          <a:chOff x="0" y="-10497"/>
          <a:chExt cx="12192000" cy="6858000"/>
        </a:xfrm>
      </xdr:grpSpPr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DEE5B852-BE72-72F2-0956-09ECC6376077}"/>
              </a:ext>
            </a:extLst>
          </xdr:cNvPr>
          <xdr:cNvSpPr/>
        </xdr:nvSpPr>
        <xdr:spPr>
          <a:xfrm>
            <a:off x="0" y="-10497"/>
            <a:ext cx="12192000" cy="6858000"/>
          </a:xfrm>
          <a:prstGeom prst="rect">
            <a:avLst/>
          </a:prstGeom>
          <a:gradFill>
            <a:gsLst>
              <a:gs pos="0">
                <a:schemeClr val="bg1"/>
              </a:gs>
              <a:gs pos="92000">
                <a:schemeClr val="accent5">
                  <a:lumMod val="40000"/>
                  <a:lumOff val="60000"/>
                </a:schemeClr>
              </a:gs>
            </a:gsLst>
            <a:lin ang="1800000" scaled="0"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6" name="Freeform: Shape 5">
            <a:extLst>
              <a:ext uri="{FF2B5EF4-FFF2-40B4-BE49-F238E27FC236}">
                <a16:creationId xmlns:a16="http://schemas.microsoft.com/office/drawing/2014/main" id="{B4E60E3B-3427-9091-1C4C-0092D372E5B2}"/>
              </a:ext>
            </a:extLst>
          </xdr:cNvPr>
          <xdr:cNvSpPr/>
        </xdr:nvSpPr>
        <xdr:spPr>
          <a:xfrm>
            <a:off x="0" y="-6998"/>
            <a:ext cx="12192000" cy="6851002"/>
          </a:xfrm>
          <a:custGeom>
            <a:avLst/>
            <a:gdLst>
              <a:gd name="connsiteX0" fmla="*/ 8164286 w 12192000"/>
              <a:gd name="connsiteY0" fmla="*/ 0 h 6851002"/>
              <a:gd name="connsiteX1" fmla="*/ 8285584 w 12192000"/>
              <a:gd name="connsiteY1" fmla="*/ 0 h 6851002"/>
              <a:gd name="connsiteX2" fmla="*/ 8285584 w 12192000"/>
              <a:gd name="connsiteY2" fmla="*/ 3331028 h 6851002"/>
              <a:gd name="connsiteX3" fmla="*/ 12192000 w 12192000"/>
              <a:gd name="connsiteY3" fmla="*/ 3331028 h 6851002"/>
              <a:gd name="connsiteX4" fmla="*/ 12192000 w 12192000"/>
              <a:gd name="connsiteY4" fmla="*/ 3429000 h 6851002"/>
              <a:gd name="connsiteX5" fmla="*/ 4142793 w 12192000"/>
              <a:gd name="connsiteY5" fmla="*/ 3429000 h 6851002"/>
              <a:gd name="connsiteX6" fmla="*/ 4142793 w 12192000"/>
              <a:gd name="connsiteY6" fmla="*/ 6851002 h 6851002"/>
              <a:gd name="connsiteX7" fmla="*/ 4021496 w 12192000"/>
              <a:gd name="connsiteY7" fmla="*/ 6851002 h 6851002"/>
              <a:gd name="connsiteX8" fmla="*/ 4021496 w 12192000"/>
              <a:gd name="connsiteY8" fmla="*/ 3429000 h 6851002"/>
              <a:gd name="connsiteX9" fmla="*/ 0 w 12192000"/>
              <a:gd name="connsiteY9" fmla="*/ 3429000 h 6851002"/>
              <a:gd name="connsiteX10" fmla="*/ 0 w 12192000"/>
              <a:gd name="connsiteY10" fmla="*/ 3331028 h 6851002"/>
              <a:gd name="connsiteX11" fmla="*/ 8164286 w 12192000"/>
              <a:gd name="connsiteY11" fmla="*/ 3331028 h 685100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12192000" h="6851002">
                <a:moveTo>
                  <a:pt x="8164286" y="0"/>
                </a:moveTo>
                <a:lnTo>
                  <a:pt x="8285584" y="0"/>
                </a:lnTo>
                <a:lnTo>
                  <a:pt x="8285584" y="3331028"/>
                </a:lnTo>
                <a:lnTo>
                  <a:pt x="12192000" y="3331028"/>
                </a:lnTo>
                <a:lnTo>
                  <a:pt x="12192000" y="3429000"/>
                </a:lnTo>
                <a:lnTo>
                  <a:pt x="4142793" y="3429000"/>
                </a:lnTo>
                <a:lnTo>
                  <a:pt x="4142793" y="6851002"/>
                </a:lnTo>
                <a:lnTo>
                  <a:pt x="4021496" y="6851002"/>
                </a:lnTo>
                <a:lnTo>
                  <a:pt x="4021496" y="3429000"/>
                </a:lnTo>
                <a:lnTo>
                  <a:pt x="0" y="3429000"/>
                </a:lnTo>
                <a:lnTo>
                  <a:pt x="0" y="3331028"/>
                </a:lnTo>
                <a:lnTo>
                  <a:pt x="8164286" y="3331028"/>
                </a:lnTo>
                <a:close/>
              </a:path>
            </a:pathLst>
          </a:cu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10</xdr:col>
      <xdr:colOff>257175</xdr:colOff>
      <xdr:row>15</xdr:row>
      <xdr:rowOff>28574</xdr:rowOff>
    </xdr:from>
    <xdr:to>
      <xdr:col>21</xdr:col>
      <xdr:colOff>9524</xdr:colOff>
      <xdr:row>25</xdr:row>
      <xdr:rowOff>180975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E3CE151D-E47B-46FA-ACED-2670DEA30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476249</xdr:colOff>
      <xdr:row>2</xdr:row>
      <xdr:rowOff>47625</xdr:rowOff>
    </xdr:from>
    <xdr:to>
      <xdr:col>15</xdr:col>
      <xdr:colOff>276224</xdr:colOff>
      <xdr:row>13</xdr:row>
      <xdr:rowOff>161925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E451A31A-64C8-4C8D-8DB2-0E8A3B322D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409576</xdr:colOff>
      <xdr:row>14</xdr:row>
      <xdr:rowOff>123825</xdr:rowOff>
    </xdr:from>
    <xdr:to>
      <xdr:col>9</xdr:col>
      <xdr:colOff>666751</xdr:colOff>
      <xdr:row>26</xdr:row>
      <xdr:rowOff>57150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199B1371-4372-4E7E-A258-24ED715F83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504825</xdr:colOff>
      <xdr:row>1</xdr:row>
      <xdr:rowOff>123824</xdr:rowOff>
    </xdr:from>
    <xdr:to>
      <xdr:col>21</xdr:col>
      <xdr:colOff>247649</xdr:colOff>
      <xdr:row>13</xdr:row>
      <xdr:rowOff>47623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7A7F63-DEB3-4703-8635-12453C1A94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15</xdr:col>
      <xdr:colOff>361950</xdr:colOff>
      <xdr:row>29</xdr:row>
      <xdr:rowOff>28575</xdr:rowOff>
    </xdr:from>
    <xdr:to>
      <xdr:col>20</xdr:col>
      <xdr:colOff>435373</xdr:colOff>
      <xdr:row>40</xdr:row>
      <xdr:rowOff>121729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22DA56-79F3-B7BD-F20E-894215E81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325475" y="5553075"/>
          <a:ext cx="3121423" cy="218865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266700</xdr:colOff>
      <xdr:row>0</xdr:row>
      <xdr:rowOff>161925</xdr:rowOff>
    </xdr:from>
    <xdr:to>
      <xdr:col>22</xdr:col>
      <xdr:colOff>342353</xdr:colOff>
      <xdr:row>12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10A288-6854-4A59-8ED1-85E818CE3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49425" y="161925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123825</xdr:colOff>
      <xdr:row>1</xdr:row>
      <xdr:rowOff>171450</xdr:rowOff>
    </xdr:from>
    <xdr:to>
      <xdr:col>26</xdr:col>
      <xdr:colOff>199478</xdr:colOff>
      <xdr:row>13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A5970E-DB83-44C5-A392-2A74E04B6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54175" y="361950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481012</xdr:colOff>
      <xdr:row>13</xdr:row>
      <xdr:rowOff>138112</xdr:rowOff>
    </xdr:from>
    <xdr:to>
      <xdr:col>10</xdr:col>
      <xdr:colOff>523875</xdr:colOff>
      <xdr:row>28</xdr:row>
      <xdr:rowOff>23812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24F3FE-0ED8-8D3F-4037-42626C7AB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21</xdr:col>
      <xdr:colOff>19050</xdr:colOff>
      <xdr:row>1</xdr:row>
      <xdr:rowOff>85725</xdr:rowOff>
    </xdr:from>
    <xdr:to>
      <xdr:col>26</xdr:col>
      <xdr:colOff>94703</xdr:colOff>
      <xdr:row>12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90609F-4373-4A56-9F13-D73F37C54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8475" y="276225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352425</xdr:colOff>
      <xdr:row>1</xdr:row>
      <xdr:rowOff>133350</xdr:rowOff>
    </xdr:from>
    <xdr:to>
      <xdr:col>26</xdr:col>
      <xdr:colOff>428078</xdr:colOff>
      <xdr:row>13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4A1466-3B95-42F7-8C8C-46D8AA1A0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82775" y="323850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104774</xdr:colOff>
      <xdr:row>3</xdr:row>
      <xdr:rowOff>33336</xdr:rowOff>
    </xdr:from>
    <xdr:to>
      <xdr:col>18</xdr:col>
      <xdr:colOff>609599</xdr:colOff>
      <xdr:row>27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526EB6-DE30-75DE-D652-0323D4386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47625</xdr:colOff>
      <xdr:row>28</xdr:row>
      <xdr:rowOff>152400</xdr:rowOff>
    </xdr:from>
    <xdr:to>
      <xdr:col>14</xdr:col>
      <xdr:colOff>161378</xdr:colOff>
      <xdr:row>40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E7212BD-BF4C-4108-B48B-E923E81F5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77700" y="5486400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581025</xdr:colOff>
      <xdr:row>3</xdr:row>
      <xdr:rowOff>157162</xdr:rowOff>
    </xdr:from>
    <xdr:to>
      <xdr:col>21</xdr:col>
      <xdr:colOff>276225</xdr:colOff>
      <xdr:row>18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390F3B-D866-5B80-7303-A25D064E06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600075</xdr:colOff>
      <xdr:row>16</xdr:row>
      <xdr:rowOff>104775</xdr:rowOff>
    </xdr:from>
    <xdr:to>
      <xdr:col>12</xdr:col>
      <xdr:colOff>409028</xdr:colOff>
      <xdr:row>28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8F6A89-8362-4F0A-9611-8E43ED859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3152775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2</xdr:row>
      <xdr:rowOff>38100</xdr:rowOff>
    </xdr:from>
    <xdr:to>
      <xdr:col>20</xdr:col>
      <xdr:colOff>228600</xdr:colOff>
      <xdr:row>26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22</xdr:col>
      <xdr:colOff>85725</xdr:colOff>
      <xdr:row>0</xdr:row>
      <xdr:rowOff>152400</xdr:rowOff>
    </xdr:from>
    <xdr:to>
      <xdr:col>27</xdr:col>
      <xdr:colOff>161378</xdr:colOff>
      <xdr:row>12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BF760B-6432-4005-A6B7-90D88683D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78200" y="152400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380999</xdr:colOff>
      <xdr:row>5</xdr:row>
      <xdr:rowOff>80962</xdr:rowOff>
    </xdr:from>
    <xdr:to>
      <xdr:col>18</xdr:col>
      <xdr:colOff>438149</xdr:colOff>
      <xdr:row>30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D6021B5-ED0E-BB45-C49F-9C9BB9FA9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76200</xdr:colOff>
      <xdr:row>0</xdr:row>
      <xdr:rowOff>0</xdr:rowOff>
    </xdr:from>
    <xdr:to>
      <xdr:col>24</xdr:col>
      <xdr:colOff>151853</xdr:colOff>
      <xdr:row>11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86C7FA-D0ED-47D1-B8BF-D93404CED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58975" y="0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590549</xdr:colOff>
      <xdr:row>2</xdr:row>
      <xdr:rowOff>71436</xdr:rowOff>
    </xdr:from>
    <xdr:to>
      <xdr:col>17</xdr:col>
      <xdr:colOff>19050</xdr:colOff>
      <xdr:row>26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F8DE16-97AB-BF86-9980-41DB20EEB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20</xdr:col>
      <xdr:colOff>342900</xdr:colOff>
      <xdr:row>0</xdr:row>
      <xdr:rowOff>133350</xdr:rowOff>
    </xdr:from>
    <xdr:to>
      <xdr:col>25</xdr:col>
      <xdr:colOff>418553</xdr:colOff>
      <xdr:row>12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22AC75-FC3F-4027-B2E0-25F62981E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9450" y="133350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128587</xdr:colOff>
      <xdr:row>40</xdr:row>
      <xdr:rowOff>109537</xdr:rowOff>
    </xdr:from>
    <xdr:to>
      <xdr:col>10</xdr:col>
      <xdr:colOff>200025</xdr:colOff>
      <xdr:row>54</xdr:row>
      <xdr:rowOff>185737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6E51BE-1C63-FF03-CF25-D6A52A7EA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190500</xdr:colOff>
      <xdr:row>6</xdr:row>
      <xdr:rowOff>4762</xdr:rowOff>
    </xdr:from>
    <xdr:to>
      <xdr:col>14</xdr:col>
      <xdr:colOff>19050</xdr:colOff>
      <xdr:row>20</xdr:row>
      <xdr:rowOff>80962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307349C-3861-B022-402E-D425B1744B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19</xdr:col>
      <xdr:colOff>228600</xdr:colOff>
      <xdr:row>2</xdr:row>
      <xdr:rowOff>171450</xdr:rowOff>
    </xdr:from>
    <xdr:to>
      <xdr:col>24</xdr:col>
      <xdr:colOff>304253</xdr:colOff>
      <xdr:row>14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D7E3BC-D7AD-432A-8E48-E3720B71E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63700" y="552450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276225</xdr:colOff>
      <xdr:row>1</xdr:row>
      <xdr:rowOff>161925</xdr:rowOff>
    </xdr:from>
    <xdr:to>
      <xdr:col>24</xdr:col>
      <xdr:colOff>351878</xdr:colOff>
      <xdr:row>13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BCE450-662C-4B53-9812-1B5B38F83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97050" y="352425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247650</xdr:colOff>
      <xdr:row>1</xdr:row>
      <xdr:rowOff>0</xdr:rowOff>
    </xdr:from>
    <xdr:to>
      <xdr:col>25</xdr:col>
      <xdr:colOff>323303</xdr:colOff>
      <xdr:row>12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22F6D7-830B-4698-A671-F35348140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3725" y="190500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humanintelligencebusinessplans.com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79872-E86D-4EA5-A9F5-3B1A23E0B141}">
  <dimension ref="B3:T66"/>
  <sheetViews>
    <sheetView showGridLines="0" tabSelected="1" workbookViewId="0">
      <selection activeCell="C33" sqref="C33"/>
    </sheetView>
  </sheetViews>
  <sheetFormatPr defaultRowHeight="15"/>
  <cols>
    <col min="2" max="2" width="32.140625" customWidth="1"/>
    <col min="3" max="3" width="17.28515625" customWidth="1"/>
    <col min="4" max="4" width="15.42578125" customWidth="1"/>
    <col min="5" max="5" width="14.42578125" customWidth="1"/>
    <col min="6" max="6" width="13.5703125" customWidth="1"/>
    <col min="7" max="7" width="11.28515625" customWidth="1"/>
    <col min="8" max="8" width="10.42578125" customWidth="1"/>
    <col min="9" max="9" width="10.28515625" customWidth="1"/>
    <col min="10" max="10" width="10.140625" customWidth="1"/>
    <col min="11" max="11" width="10.85546875" customWidth="1"/>
    <col min="12" max="12" width="9.7109375" customWidth="1"/>
    <col min="13" max="13" width="10.140625" customWidth="1"/>
    <col min="14" max="14" width="10.42578125" customWidth="1"/>
  </cols>
  <sheetData>
    <row r="3" spans="2:5">
      <c r="B3" s="147"/>
      <c r="C3" s="147"/>
      <c r="D3" s="147"/>
      <c r="E3" s="147"/>
    </row>
    <row r="4" spans="2:5">
      <c r="B4" s="148" t="s">
        <v>110</v>
      </c>
      <c r="C4" s="148" t="s">
        <v>57</v>
      </c>
      <c r="D4" s="148" t="s">
        <v>10</v>
      </c>
      <c r="E4" s="148" t="s">
        <v>8</v>
      </c>
    </row>
    <row r="5" spans="2:5">
      <c r="B5" s="66" t="s">
        <v>131</v>
      </c>
      <c r="C5" s="149">
        <v>0.05</v>
      </c>
      <c r="D5" s="149">
        <v>0.95</v>
      </c>
      <c r="E5" s="149">
        <f>C5+D5</f>
        <v>1</v>
      </c>
    </row>
    <row r="6" spans="2:5">
      <c r="B6" s="66" t="s">
        <v>122</v>
      </c>
      <c r="C6" s="149">
        <v>0.05</v>
      </c>
      <c r="D6" s="149">
        <v>0.95</v>
      </c>
      <c r="E6" s="149">
        <f t="shared" ref="E6:E12" si="0">C6+D6</f>
        <v>1</v>
      </c>
    </row>
    <row r="7" spans="2:5">
      <c r="B7" s="66" t="s">
        <v>102</v>
      </c>
      <c r="C7" s="149">
        <v>0.05</v>
      </c>
      <c r="D7" s="149">
        <v>0.95</v>
      </c>
      <c r="E7" s="149">
        <f t="shared" si="0"/>
        <v>1</v>
      </c>
    </row>
    <row r="8" spans="2:5">
      <c r="B8" s="66" t="s">
        <v>103</v>
      </c>
      <c r="C8" s="149">
        <v>0.05</v>
      </c>
      <c r="D8" s="149">
        <v>0.95</v>
      </c>
      <c r="E8" s="149">
        <f t="shared" si="0"/>
        <v>1</v>
      </c>
    </row>
    <row r="9" spans="2:5">
      <c r="B9" s="66" t="s">
        <v>104</v>
      </c>
      <c r="C9" s="149">
        <v>0.05</v>
      </c>
      <c r="D9" s="149">
        <v>0.95</v>
      </c>
      <c r="E9" s="149">
        <f t="shared" si="0"/>
        <v>1</v>
      </c>
    </row>
    <row r="10" spans="2:5">
      <c r="B10" s="66" t="s">
        <v>105</v>
      </c>
      <c r="C10" s="149">
        <v>0.05</v>
      </c>
      <c r="D10" s="149">
        <v>0.95</v>
      </c>
      <c r="E10" s="149">
        <f t="shared" si="0"/>
        <v>1</v>
      </c>
    </row>
    <row r="11" spans="2:5">
      <c r="B11" s="66" t="s">
        <v>106</v>
      </c>
      <c r="C11" s="149">
        <v>0.05</v>
      </c>
      <c r="D11" s="149">
        <v>0.95</v>
      </c>
      <c r="E11" s="149">
        <f t="shared" si="0"/>
        <v>1</v>
      </c>
    </row>
    <row r="12" spans="2:5">
      <c r="B12" s="66" t="s">
        <v>107</v>
      </c>
      <c r="C12" s="149">
        <v>0.05</v>
      </c>
      <c r="D12" s="149">
        <v>0.95</v>
      </c>
      <c r="E12" s="149">
        <f t="shared" si="0"/>
        <v>1</v>
      </c>
    </row>
    <row r="13" spans="2:5">
      <c r="B13" s="66" t="s">
        <v>108</v>
      </c>
      <c r="C13" s="149">
        <v>0.05</v>
      </c>
      <c r="D13" s="149">
        <v>0.95</v>
      </c>
      <c r="E13" s="149">
        <f t="shared" ref="E13:E14" si="1">C13+D13</f>
        <v>1</v>
      </c>
    </row>
    <row r="14" spans="2:5">
      <c r="B14" s="66" t="s">
        <v>109</v>
      </c>
      <c r="C14" s="149">
        <v>0.05</v>
      </c>
      <c r="D14" s="149">
        <v>0.95</v>
      </c>
      <c r="E14" s="149">
        <f t="shared" si="1"/>
        <v>1</v>
      </c>
    </row>
    <row r="16" spans="2:5">
      <c r="B16" s="147"/>
      <c r="C16" s="147"/>
      <c r="D16" s="147"/>
      <c r="E16" s="147"/>
    </row>
    <row r="17" spans="2:20">
      <c r="B17" s="148" t="s">
        <v>111</v>
      </c>
      <c r="C17" s="148">
        <v>1</v>
      </c>
      <c r="D17" s="148">
        <v>2</v>
      </c>
      <c r="E17" s="148">
        <v>3</v>
      </c>
    </row>
    <row r="18" spans="2:20">
      <c r="B18" s="70" t="s">
        <v>115</v>
      </c>
      <c r="C18" s="94">
        <v>50000</v>
      </c>
      <c r="D18" s="94">
        <f>C18*1.03</f>
        <v>51500</v>
      </c>
      <c r="E18" s="94">
        <f>D18*1.03</f>
        <v>53045</v>
      </c>
    </row>
    <row r="19" spans="2:20">
      <c r="B19" s="70" t="s">
        <v>50</v>
      </c>
      <c r="C19" s="94">
        <f>'Profit and Loss Statement'!E6*0.0157</f>
        <v>61543.780199999994</v>
      </c>
      <c r="D19" s="94">
        <f>'Profit and Loss Statement'!F6*0.0157</f>
        <v>73852.536240000001</v>
      </c>
      <c r="E19" s="94">
        <f>'Profit and Loss Statement'!G6*0.0157</f>
        <v>84930.416675999993</v>
      </c>
    </row>
    <row r="20" spans="2:20">
      <c r="B20" s="70" t="s">
        <v>117</v>
      </c>
      <c r="C20" s="94">
        <f>'Profit and Loss Statement'!E6*0.0152</f>
        <v>59583.787199999999</v>
      </c>
      <c r="D20" s="94">
        <f>'Profit and Loss Statement'!F6*0.0152</f>
        <v>71500.544640000007</v>
      </c>
      <c r="E20" s="94">
        <f>'Profit and Loss Statement'!G6*0.0152</f>
        <v>82225.626336000001</v>
      </c>
    </row>
    <row r="21" spans="2:20">
      <c r="B21" s="70" t="s">
        <v>49</v>
      </c>
      <c r="C21" s="94">
        <f>'Personnel - Editable'!H16*0.06</f>
        <v>126300</v>
      </c>
      <c r="D21" s="94">
        <f>'Personnel - Editable'!I16*0.06</f>
        <v>130089</v>
      </c>
      <c r="E21" s="94">
        <f>'Personnel - Editable'!J16*0.06</f>
        <v>133991.66999999998</v>
      </c>
      <c r="F21" s="122"/>
      <c r="G21" s="122"/>
    </row>
    <row r="22" spans="2:20">
      <c r="B22" s="70" t="s">
        <v>116</v>
      </c>
      <c r="C22" s="94">
        <f>'Profit and Loss Statement'!E6*0.012</f>
        <v>47039.832000000002</v>
      </c>
      <c r="D22" s="94">
        <f>'Profit and Loss Statement'!F6*0.012</f>
        <v>56447.798400000007</v>
      </c>
      <c r="E22" s="94">
        <f>'Profit and Loss Statement'!G6*0.012</f>
        <v>64914.968159999997</v>
      </c>
      <c r="F22" s="1"/>
      <c r="G22" s="1"/>
    </row>
    <row r="23" spans="2:20">
      <c r="B23" s="70" t="s">
        <v>1</v>
      </c>
      <c r="C23" s="94">
        <v>5000</v>
      </c>
      <c r="D23" s="94">
        <f>C23*1.35</f>
        <v>6750</v>
      </c>
      <c r="E23" s="94">
        <f>D23*1.35</f>
        <v>9112.5</v>
      </c>
      <c r="F23" s="1"/>
      <c r="G23" s="1"/>
    </row>
    <row r="24" spans="2:20">
      <c r="F24" s="1"/>
      <c r="G24" s="1"/>
    </row>
    <row r="25" spans="2:20">
      <c r="F25" s="1"/>
      <c r="G25" s="1"/>
    </row>
    <row r="29" spans="2:20">
      <c r="P29" s="114"/>
      <c r="Q29" s="114"/>
      <c r="R29" s="114"/>
      <c r="S29" s="114"/>
      <c r="T29" s="114"/>
    </row>
    <row r="30" spans="2:20">
      <c r="B30" s="150" t="s">
        <v>112</v>
      </c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P30" s="114"/>
      <c r="Q30" s="114"/>
      <c r="R30" s="114"/>
      <c r="S30" s="114"/>
      <c r="T30" s="114"/>
    </row>
    <row r="31" spans="2:20">
      <c r="B31" s="152" t="s">
        <v>5</v>
      </c>
      <c r="C31" s="153">
        <v>1</v>
      </c>
      <c r="D31" s="153">
        <f>C31+1</f>
        <v>2</v>
      </c>
      <c r="E31" s="153">
        <f t="shared" ref="E31:N31" si="2">D31+1</f>
        <v>3</v>
      </c>
      <c r="F31" s="153">
        <f t="shared" si="2"/>
        <v>4</v>
      </c>
      <c r="G31" s="153">
        <f t="shared" si="2"/>
        <v>5</v>
      </c>
      <c r="H31" s="153">
        <f t="shared" si="2"/>
        <v>6</v>
      </c>
      <c r="I31" s="153">
        <f t="shared" si="2"/>
        <v>7</v>
      </c>
      <c r="J31" s="153">
        <f t="shared" si="2"/>
        <v>8</v>
      </c>
      <c r="K31" s="153">
        <f t="shared" si="2"/>
        <v>9</v>
      </c>
      <c r="L31" s="153">
        <f t="shared" si="2"/>
        <v>10</v>
      </c>
      <c r="M31" s="153">
        <f t="shared" si="2"/>
        <v>11</v>
      </c>
      <c r="N31" s="153">
        <f t="shared" si="2"/>
        <v>12</v>
      </c>
      <c r="P31" s="114"/>
      <c r="Q31" s="114"/>
      <c r="R31" s="114"/>
      <c r="S31" s="114"/>
      <c r="T31" s="114"/>
    </row>
    <row r="32" spans="2:20">
      <c r="B32" s="66" t="str">
        <f t="shared" ref="B32:B41" si="3">B5</f>
        <v>Medical Imaging Services</v>
      </c>
      <c r="C32" s="94">
        <v>311000</v>
      </c>
      <c r="D32" s="94">
        <f>C32+20</f>
        <v>311020</v>
      </c>
      <c r="E32" s="94">
        <f t="shared" ref="E32:N32" si="4">D32+20</f>
        <v>311040</v>
      </c>
      <c r="F32" s="94">
        <f t="shared" si="4"/>
        <v>311060</v>
      </c>
      <c r="G32" s="94">
        <f t="shared" si="4"/>
        <v>311080</v>
      </c>
      <c r="H32" s="94">
        <f t="shared" si="4"/>
        <v>311100</v>
      </c>
      <c r="I32" s="94">
        <f t="shared" si="4"/>
        <v>311120</v>
      </c>
      <c r="J32" s="94">
        <f t="shared" si="4"/>
        <v>311140</v>
      </c>
      <c r="K32" s="94">
        <f t="shared" si="4"/>
        <v>311160</v>
      </c>
      <c r="L32" s="94">
        <f t="shared" si="4"/>
        <v>311180</v>
      </c>
      <c r="M32" s="94">
        <f t="shared" si="4"/>
        <v>311200</v>
      </c>
      <c r="N32" s="94">
        <f t="shared" si="4"/>
        <v>311220</v>
      </c>
      <c r="P32" s="114"/>
      <c r="Q32" s="114"/>
      <c r="R32" s="114"/>
      <c r="S32" s="114"/>
      <c r="T32" s="114"/>
    </row>
    <row r="33" spans="2:20">
      <c r="B33" s="66" t="str">
        <f t="shared" si="3"/>
        <v>Other Income</v>
      </c>
      <c r="C33" s="94">
        <f>C32*0.05</f>
        <v>15550</v>
      </c>
      <c r="D33" s="94">
        <f t="shared" ref="D33:N33" si="5">D32*0.05</f>
        <v>15551</v>
      </c>
      <c r="E33" s="94">
        <f t="shared" si="5"/>
        <v>15552</v>
      </c>
      <c r="F33" s="94">
        <f t="shared" si="5"/>
        <v>15553</v>
      </c>
      <c r="G33" s="94">
        <f t="shared" si="5"/>
        <v>15554</v>
      </c>
      <c r="H33" s="94">
        <f t="shared" si="5"/>
        <v>15555</v>
      </c>
      <c r="I33" s="94">
        <f t="shared" si="5"/>
        <v>15556</v>
      </c>
      <c r="J33" s="94">
        <f t="shared" si="5"/>
        <v>15557</v>
      </c>
      <c r="K33" s="94">
        <f t="shared" si="5"/>
        <v>15558</v>
      </c>
      <c r="L33" s="94">
        <f t="shared" si="5"/>
        <v>15559</v>
      </c>
      <c r="M33" s="94">
        <f t="shared" si="5"/>
        <v>15560</v>
      </c>
      <c r="N33" s="94">
        <f t="shared" si="5"/>
        <v>15561</v>
      </c>
      <c r="P33" s="114"/>
      <c r="Q33" s="114"/>
      <c r="R33" s="114"/>
      <c r="S33" s="114"/>
      <c r="T33" s="114"/>
    </row>
    <row r="34" spans="2:20">
      <c r="B34" s="66" t="str">
        <f t="shared" si="3"/>
        <v>Item 3</v>
      </c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P34" s="114"/>
      <c r="Q34" s="114"/>
      <c r="R34" s="114"/>
      <c r="S34" s="114" t="s">
        <v>135</v>
      </c>
      <c r="T34" s="114"/>
    </row>
    <row r="35" spans="2:20">
      <c r="B35" s="66" t="str">
        <f t="shared" si="3"/>
        <v>Item 4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P35" s="114"/>
      <c r="Q35" s="114"/>
      <c r="R35" s="114"/>
      <c r="S35" s="114"/>
      <c r="T35" s="114"/>
    </row>
    <row r="36" spans="2:20">
      <c r="B36" s="66" t="str">
        <f t="shared" si="3"/>
        <v>Item 5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P36" s="114"/>
      <c r="Q36" s="114"/>
      <c r="R36" s="114"/>
      <c r="S36" s="114"/>
      <c r="T36" s="114"/>
    </row>
    <row r="37" spans="2:20">
      <c r="B37" s="66" t="str">
        <f t="shared" si="3"/>
        <v>Item 6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</row>
    <row r="38" spans="2:20">
      <c r="B38" s="66" t="str">
        <f t="shared" si="3"/>
        <v>Item 7</v>
      </c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</row>
    <row r="39" spans="2:20">
      <c r="B39" s="66" t="str">
        <f t="shared" si="3"/>
        <v>Item 8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</row>
    <row r="40" spans="2:20">
      <c r="B40" s="66" t="str">
        <f t="shared" si="3"/>
        <v>Item 9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</row>
    <row r="41" spans="2:20">
      <c r="B41" s="66" t="str">
        <f t="shared" si="3"/>
        <v>Item 10</v>
      </c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</row>
    <row r="42" spans="2:20">
      <c r="B42" s="107" t="s">
        <v>8</v>
      </c>
      <c r="C42" s="108">
        <f>SUM(C32:C41)</f>
        <v>326550</v>
      </c>
      <c r="D42" s="108">
        <f t="shared" ref="D42:N42" si="6">SUM(D32:D41)</f>
        <v>326571</v>
      </c>
      <c r="E42" s="108">
        <f t="shared" si="6"/>
        <v>326592</v>
      </c>
      <c r="F42" s="108">
        <f t="shared" si="6"/>
        <v>326613</v>
      </c>
      <c r="G42" s="108">
        <f t="shared" si="6"/>
        <v>326634</v>
      </c>
      <c r="H42" s="108">
        <f t="shared" si="6"/>
        <v>326655</v>
      </c>
      <c r="I42" s="108">
        <f t="shared" si="6"/>
        <v>326676</v>
      </c>
      <c r="J42" s="108">
        <f t="shared" si="6"/>
        <v>326697</v>
      </c>
      <c r="K42" s="108">
        <f t="shared" si="6"/>
        <v>326718</v>
      </c>
      <c r="L42" s="108">
        <f t="shared" si="6"/>
        <v>326739</v>
      </c>
      <c r="M42" s="108">
        <f t="shared" si="6"/>
        <v>326760</v>
      </c>
      <c r="N42" s="108">
        <f t="shared" si="6"/>
        <v>326781</v>
      </c>
    </row>
    <row r="43" spans="2:20">
      <c r="Q43" s="154" t="s">
        <v>139</v>
      </c>
    </row>
    <row r="44" spans="2:20">
      <c r="B44" s="147"/>
      <c r="C44" s="147"/>
    </row>
    <row r="45" spans="2:20">
      <c r="B45" s="148" t="s">
        <v>120</v>
      </c>
      <c r="C45" s="148"/>
    </row>
    <row r="46" spans="2:20">
      <c r="B46" s="66" t="s">
        <v>3</v>
      </c>
      <c r="C46" s="146">
        <v>0.2</v>
      </c>
    </row>
    <row r="47" spans="2:20">
      <c r="B47" s="66" t="s">
        <v>4</v>
      </c>
      <c r="C47" s="146">
        <v>0.15</v>
      </c>
    </row>
    <row r="49" spans="2:14">
      <c r="B49" s="114" t="s">
        <v>57</v>
      </c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</row>
    <row r="50" spans="2:14">
      <c r="B50" s="114" t="s">
        <v>5</v>
      </c>
      <c r="C50" s="114">
        <v>1</v>
      </c>
      <c r="D50" s="114">
        <f>C50+1</f>
        <v>2</v>
      </c>
      <c r="E50" s="114">
        <f t="shared" ref="E50:N50" si="7">D50+1</f>
        <v>3</v>
      </c>
      <c r="F50" s="114">
        <f t="shared" si="7"/>
        <v>4</v>
      </c>
      <c r="G50" s="114">
        <f t="shared" si="7"/>
        <v>5</v>
      </c>
      <c r="H50" s="114">
        <f t="shared" si="7"/>
        <v>6</v>
      </c>
      <c r="I50" s="114">
        <f t="shared" si="7"/>
        <v>7</v>
      </c>
      <c r="J50" s="114">
        <f t="shared" si="7"/>
        <v>8</v>
      </c>
      <c r="K50" s="114">
        <f t="shared" si="7"/>
        <v>9</v>
      </c>
      <c r="L50" s="114">
        <f t="shared" si="7"/>
        <v>10</v>
      </c>
      <c r="M50" s="114">
        <f t="shared" si="7"/>
        <v>11</v>
      </c>
      <c r="N50" s="114">
        <f t="shared" si="7"/>
        <v>12</v>
      </c>
    </row>
    <row r="51" spans="2:14">
      <c r="B51" s="114" t="str">
        <f t="shared" ref="B51:B60" si="8">B32</f>
        <v>Medical Imaging Services</v>
      </c>
      <c r="C51" s="116">
        <f t="shared" ref="C51:N51" si="9">C32*($C$5/$E$5)</f>
        <v>15550</v>
      </c>
      <c r="D51" s="116">
        <f t="shared" si="9"/>
        <v>15551</v>
      </c>
      <c r="E51" s="116">
        <f t="shared" si="9"/>
        <v>15552</v>
      </c>
      <c r="F51" s="116">
        <f t="shared" si="9"/>
        <v>15553</v>
      </c>
      <c r="G51" s="116">
        <f t="shared" si="9"/>
        <v>15554</v>
      </c>
      <c r="H51" s="116">
        <f t="shared" si="9"/>
        <v>15555</v>
      </c>
      <c r="I51" s="116">
        <f t="shared" si="9"/>
        <v>15556</v>
      </c>
      <c r="J51" s="116">
        <f t="shared" si="9"/>
        <v>15557</v>
      </c>
      <c r="K51" s="116">
        <f t="shared" si="9"/>
        <v>15558</v>
      </c>
      <c r="L51" s="116">
        <f t="shared" si="9"/>
        <v>15559</v>
      </c>
      <c r="M51" s="116">
        <f t="shared" si="9"/>
        <v>15560</v>
      </c>
      <c r="N51" s="116">
        <f t="shared" si="9"/>
        <v>15561</v>
      </c>
    </row>
    <row r="52" spans="2:14">
      <c r="B52" s="114" t="str">
        <f t="shared" si="8"/>
        <v>Other Income</v>
      </c>
      <c r="C52" s="116">
        <f t="shared" ref="C52:N52" si="10">C33*($C$6/$E$6)</f>
        <v>777.5</v>
      </c>
      <c r="D52" s="116">
        <f t="shared" si="10"/>
        <v>777.55000000000007</v>
      </c>
      <c r="E52" s="116">
        <f t="shared" si="10"/>
        <v>777.6</v>
      </c>
      <c r="F52" s="116">
        <f t="shared" si="10"/>
        <v>777.65000000000009</v>
      </c>
      <c r="G52" s="116">
        <f t="shared" si="10"/>
        <v>777.7</v>
      </c>
      <c r="H52" s="116">
        <f t="shared" si="10"/>
        <v>777.75</v>
      </c>
      <c r="I52" s="116">
        <f t="shared" si="10"/>
        <v>777.80000000000007</v>
      </c>
      <c r="J52" s="116">
        <f t="shared" si="10"/>
        <v>777.85</v>
      </c>
      <c r="K52" s="116">
        <f t="shared" si="10"/>
        <v>777.90000000000009</v>
      </c>
      <c r="L52" s="116">
        <f t="shared" si="10"/>
        <v>777.95</v>
      </c>
      <c r="M52" s="116">
        <f t="shared" si="10"/>
        <v>778</v>
      </c>
      <c r="N52" s="116">
        <f t="shared" si="10"/>
        <v>778.05000000000007</v>
      </c>
    </row>
    <row r="53" spans="2:14">
      <c r="B53" s="114" t="str">
        <f t="shared" si="8"/>
        <v>Item 3</v>
      </c>
      <c r="C53" s="116">
        <f t="shared" ref="C53:N53" si="11">C34*($C$7/$E$7)</f>
        <v>0</v>
      </c>
      <c r="D53" s="116">
        <f t="shared" si="11"/>
        <v>0</v>
      </c>
      <c r="E53" s="116">
        <f t="shared" si="11"/>
        <v>0</v>
      </c>
      <c r="F53" s="116">
        <f t="shared" si="11"/>
        <v>0</v>
      </c>
      <c r="G53" s="116">
        <f t="shared" si="11"/>
        <v>0</v>
      </c>
      <c r="H53" s="116">
        <f t="shared" si="11"/>
        <v>0</v>
      </c>
      <c r="I53" s="116">
        <f t="shared" si="11"/>
        <v>0</v>
      </c>
      <c r="J53" s="116">
        <f t="shared" si="11"/>
        <v>0</v>
      </c>
      <c r="K53" s="116">
        <f t="shared" si="11"/>
        <v>0</v>
      </c>
      <c r="L53" s="116">
        <f t="shared" si="11"/>
        <v>0</v>
      </c>
      <c r="M53" s="116">
        <f t="shared" si="11"/>
        <v>0</v>
      </c>
      <c r="N53" s="116">
        <f t="shared" si="11"/>
        <v>0</v>
      </c>
    </row>
    <row r="54" spans="2:14">
      <c r="B54" s="114" t="str">
        <f t="shared" si="8"/>
        <v>Item 4</v>
      </c>
      <c r="C54" s="116">
        <f t="shared" ref="C54:N54" si="12">C35*($C$8/$E$8)</f>
        <v>0</v>
      </c>
      <c r="D54" s="116">
        <f t="shared" si="12"/>
        <v>0</v>
      </c>
      <c r="E54" s="116">
        <f t="shared" si="12"/>
        <v>0</v>
      </c>
      <c r="F54" s="116">
        <f t="shared" si="12"/>
        <v>0</v>
      </c>
      <c r="G54" s="116">
        <f t="shared" si="12"/>
        <v>0</v>
      </c>
      <c r="H54" s="116">
        <f t="shared" si="12"/>
        <v>0</v>
      </c>
      <c r="I54" s="116">
        <f t="shared" si="12"/>
        <v>0</v>
      </c>
      <c r="J54" s="116">
        <f t="shared" si="12"/>
        <v>0</v>
      </c>
      <c r="K54" s="116">
        <f t="shared" si="12"/>
        <v>0</v>
      </c>
      <c r="L54" s="116">
        <f t="shared" si="12"/>
        <v>0</v>
      </c>
      <c r="M54" s="116">
        <f t="shared" si="12"/>
        <v>0</v>
      </c>
      <c r="N54" s="116">
        <f t="shared" si="12"/>
        <v>0</v>
      </c>
    </row>
    <row r="55" spans="2:14">
      <c r="B55" s="114" t="str">
        <f t="shared" si="8"/>
        <v>Item 5</v>
      </c>
      <c r="C55" s="116">
        <f t="shared" ref="C55:N55" si="13">C36*($C$9/$E$9)</f>
        <v>0</v>
      </c>
      <c r="D55" s="116">
        <f t="shared" si="13"/>
        <v>0</v>
      </c>
      <c r="E55" s="116">
        <f t="shared" si="13"/>
        <v>0</v>
      </c>
      <c r="F55" s="116">
        <f t="shared" si="13"/>
        <v>0</v>
      </c>
      <c r="G55" s="116">
        <f t="shared" si="13"/>
        <v>0</v>
      </c>
      <c r="H55" s="116">
        <f t="shared" si="13"/>
        <v>0</v>
      </c>
      <c r="I55" s="116">
        <f t="shared" si="13"/>
        <v>0</v>
      </c>
      <c r="J55" s="116">
        <f t="shared" si="13"/>
        <v>0</v>
      </c>
      <c r="K55" s="116">
        <f t="shared" si="13"/>
        <v>0</v>
      </c>
      <c r="L55" s="116">
        <f t="shared" si="13"/>
        <v>0</v>
      </c>
      <c r="M55" s="116">
        <f t="shared" si="13"/>
        <v>0</v>
      </c>
      <c r="N55" s="116">
        <f t="shared" si="13"/>
        <v>0</v>
      </c>
    </row>
    <row r="56" spans="2:14">
      <c r="B56" s="114" t="str">
        <f t="shared" si="8"/>
        <v>Item 6</v>
      </c>
      <c r="C56" s="116">
        <f t="shared" ref="C56:N56" si="14">C37*($C$10/$E$10)</f>
        <v>0</v>
      </c>
      <c r="D56" s="116">
        <f t="shared" si="14"/>
        <v>0</v>
      </c>
      <c r="E56" s="116">
        <f t="shared" si="14"/>
        <v>0</v>
      </c>
      <c r="F56" s="116">
        <f t="shared" si="14"/>
        <v>0</v>
      </c>
      <c r="G56" s="116">
        <f t="shared" si="14"/>
        <v>0</v>
      </c>
      <c r="H56" s="116">
        <f t="shared" si="14"/>
        <v>0</v>
      </c>
      <c r="I56" s="116">
        <f t="shared" si="14"/>
        <v>0</v>
      </c>
      <c r="J56" s="116">
        <f t="shared" si="14"/>
        <v>0</v>
      </c>
      <c r="K56" s="116">
        <f t="shared" si="14"/>
        <v>0</v>
      </c>
      <c r="L56" s="116">
        <f t="shared" si="14"/>
        <v>0</v>
      </c>
      <c r="M56" s="116">
        <f t="shared" si="14"/>
        <v>0</v>
      </c>
      <c r="N56" s="116">
        <f t="shared" si="14"/>
        <v>0</v>
      </c>
    </row>
    <row r="57" spans="2:14">
      <c r="B57" s="114" t="str">
        <f t="shared" si="8"/>
        <v>Item 7</v>
      </c>
      <c r="C57" s="116">
        <f t="shared" ref="C57:N57" si="15">C38*($C$11/$E$11)</f>
        <v>0</v>
      </c>
      <c r="D57" s="116">
        <f t="shared" si="15"/>
        <v>0</v>
      </c>
      <c r="E57" s="116">
        <f t="shared" si="15"/>
        <v>0</v>
      </c>
      <c r="F57" s="116">
        <f t="shared" si="15"/>
        <v>0</v>
      </c>
      <c r="G57" s="116">
        <f t="shared" si="15"/>
        <v>0</v>
      </c>
      <c r="H57" s="116">
        <f t="shared" si="15"/>
        <v>0</v>
      </c>
      <c r="I57" s="116">
        <f t="shared" si="15"/>
        <v>0</v>
      </c>
      <c r="J57" s="116">
        <f t="shared" si="15"/>
        <v>0</v>
      </c>
      <c r="K57" s="116">
        <f t="shared" si="15"/>
        <v>0</v>
      </c>
      <c r="L57" s="116">
        <f t="shared" si="15"/>
        <v>0</v>
      </c>
      <c r="M57" s="116">
        <f t="shared" si="15"/>
        <v>0</v>
      </c>
      <c r="N57" s="116">
        <f t="shared" si="15"/>
        <v>0</v>
      </c>
    </row>
    <row r="58" spans="2:14">
      <c r="B58" s="114" t="str">
        <f t="shared" si="8"/>
        <v>Item 8</v>
      </c>
      <c r="C58" s="116">
        <f t="shared" ref="C58:N58" si="16">C39*($C$12/$E$12)</f>
        <v>0</v>
      </c>
      <c r="D58" s="116">
        <f t="shared" si="16"/>
        <v>0</v>
      </c>
      <c r="E58" s="116">
        <f t="shared" si="16"/>
        <v>0</v>
      </c>
      <c r="F58" s="116">
        <f t="shared" si="16"/>
        <v>0</v>
      </c>
      <c r="G58" s="116">
        <f t="shared" si="16"/>
        <v>0</v>
      </c>
      <c r="H58" s="116">
        <f t="shared" si="16"/>
        <v>0</v>
      </c>
      <c r="I58" s="116">
        <f t="shared" si="16"/>
        <v>0</v>
      </c>
      <c r="J58" s="116">
        <f t="shared" si="16"/>
        <v>0</v>
      </c>
      <c r="K58" s="116">
        <f t="shared" si="16"/>
        <v>0</v>
      </c>
      <c r="L58" s="116">
        <f t="shared" si="16"/>
        <v>0</v>
      </c>
      <c r="M58" s="116">
        <f t="shared" si="16"/>
        <v>0</v>
      </c>
      <c r="N58" s="116">
        <f t="shared" si="16"/>
        <v>0</v>
      </c>
    </row>
    <row r="59" spans="2:14">
      <c r="B59" s="114" t="str">
        <f t="shared" si="8"/>
        <v>Item 9</v>
      </c>
      <c r="C59" s="116">
        <f t="shared" ref="C59:N59" si="17">C40*($C$13/$E$13)</f>
        <v>0</v>
      </c>
      <c r="D59" s="116">
        <f t="shared" si="17"/>
        <v>0</v>
      </c>
      <c r="E59" s="116">
        <f t="shared" si="17"/>
        <v>0</v>
      </c>
      <c r="F59" s="116">
        <f t="shared" si="17"/>
        <v>0</v>
      </c>
      <c r="G59" s="116">
        <f t="shared" si="17"/>
        <v>0</v>
      </c>
      <c r="H59" s="116">
        <f t="shared" si="17"/>
        <v>0</v>
      </c>
      <c r="I59" s="116">
        <f t="shared" si="17"/>
        <v>0</v>
      </c>
      <c r="J59" s="116">
        <f t="shared" si="17"/>
        <v>0</v>
      </c>
      <c r="K59" s="116">
        <f t="shared" si="17"/>
        <v>0</v>
      </c>
      <c r="L59" s="116">
        <f t="shared" si="17"/>
        <v>0</v>
      </c>
      <c r="M59" s="116">
        <f t="shared" si="17"/>
        <v>0</v>
      </c>
      <c r="N59" s="116">
        <f t="shared" si="17"/>
        <v>0</v>
      </c>
    </row>
    <row r="60" spans="2:14">
      <c r="B60" s="114" t="str">
        <f t="shared" si="8"/>
        <v>Item 10</v>
      </c>
      <c r="C60" s="116">
        <f t="shared" ref="C60:N60" si="18">C41*($C$14/$E$14)</f>
        <v>0</v>
      </c>
      <c r="D60" s="116">
        <f t="shared" si="18"/>
        <v>0</v>
      </c>
      <c r="E60" s="116">
        <f t="shared" si="18"/>
        <v>0</v>
      </c>
      <c r="F60" s="116">
        <f t="shared" si="18"/>
        <v>0</v>
      </c>
      <c r="G60" s="116">
        <f t="shared" si="18"/>
        <v>0</v>
      </c>
      <c r="H60" s="116">
        <f t="shared" si="18"/>
        <v>0</v>
      </c>
      <c r="I60" s="116">
        <f t="shared" si="18"/>
        <v>0</v>
      </c>
      <c r="J60" s="116">
        <f t="shared" si="18"/>
        <v>0</v>
      </c>
      <c r="K60" s="116">
        <f t="shared" si="18"/>
        <v>0</v>
      </c>
      <c r="L60" s="116">
        <f t="shared" si="18"/>
        <v>0</v>
      </c>
      <c r="M60" s="116">
        <f t="shared" si="18"/>
        <v>0</v>
      </c>
      <c r="N60" s="116">
        <f t="shared" si="18"/>
        <v>0</v>
      </c>
    </row>
    <row r="61" spans="2:14">
      <c r="B61" s="114" t="s">
        <v>8</v>
      </c>
      <c r="C61" s="116">
        <f>SUM(C51:C60)</f>
        <v>16327.5</v>
      </c>
      <c r="D61" s="116">
        <f t="shared" ref="D61:N61" si="19">SUM(D51:D60)</f>
        <v>16328.55</v>
      </c>
      <c r="E61" s="116">
        <f t="shared" si="19"/>
        <v>16329.6</v>
      </c>
      <c r="F61" s="116">
        <f t="shared" si="19"/>
        <v>16330.65</v>
      </c>
      <c r="G61" s="116">
        <f t="shared" si="19"/>
        <v>16331.7</v>
      </c>
      <c r="H61" s="116">
        <f t="shared" si="19"/>
        <v>16332.75</v>
      </c>
      <c r="I61" s="116">
        <f t="shared" si="19"/>
        <v>16333.8</v>
      </c>
      <c r="J61" s="116">
        <f t="shared" si="19"/>
        <v>16334.85</v>
      </c>
      <c r="K61" s="116">
        <f t="shared" si="19"/>
        <v>16335.9</v>
      </c>
      <c r="L61" s="116">
        <f t="shared" si="19"/>
        <v>16336.95</v>
      </c>
      <c r="M61" s="116">
        <f t="shared" si="19"/>
        <v>16338</v>
      </c>
      <c r="N61" s="116">
        <f t="shared" si="19"/>
        <v>16339.05</v>
      </c>
    </row>
    <row r="62" spans="2:14"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</row>
    <row r="63" spans="2:14"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</row>
    <row r="64" spans="2:14">
      <c r="B64" s="114" t="s">
        <v>10</v>
      </c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</row>
    <row r="65" spans="2:14">
      <c r="B65" s="114" t="s">
        <v>5</v>
      </c>
      <c r="C65" s="114">
        <v>1</v>
      </c>
      <c r="D65" s="114">
        <f>C65+1</f>
        <v>2</v>
      </c>
      <c r="E65" s="114">
        <f t="shared" ref="E65:N65" si="20">D65+1</f>
        <v>3</v>
      </c>
      <c r="F65" s="114">
        <f t="shared" si="20"/>
        <v>4</v>
      </c>
      <c r="G65" s="114">
        <f t="shared" si="20"/>
        <v>5</v>
      </c>
      <c r="H65" s="114">
        <f t="shared" si="20"/>
        <v>6</v>
      </c>
      <c r="I65" s="114">
        <f t="shared" si="20"/>
        <v>7</v>
      </c>
      <c r="J65" s="114">
        <f t="shared" si="20"/>
        <v>8</v>
      </c>
      <c r="K65" s="114">
        <f t="shared" si="20"/>
        <v>9</v>
      </c>
      <c r="L65" s="114">
        <f t="shared" si="20"/>
        <v>10</v>
      </c>
      <c r="M65" s="114">
        <f t="shared" si="20"/>
        <v>11</v>
      </c>
      <c r="N65" s="114">
        <f t="shared" si="20"/>
        <v>12</v>
      </c>
    </row>
    <row r="66" spans="2:14">
      <c r="B66" s="114" t="s">
        <v>8</v>
      </c>
      <c r="C66" s="116">
        <f t="shared" ref="C66:N66" si="21">C42-C61</f>
        <v>310222.5</v>
      </c>
      <c r="D66" s="116">
        <f t="shared" si="21"/>
        <v>310242.45</v>
      </c>
      <c r="E66" s="116">
        <f t="shared" si="21"/>
        <v>310262.40000000002</v>
      </c>
      <c r="F66" s="116">
        <f t="shared" si="21"/>
        <v>310282.34999999998</v>
      </c>
      <c r="G66" s="116">
        <f t="shared" si="21"/>
        <v>310302.3</v>
      </c>
      <c r="H66" s="116">
        <f t="shared" si="21"/>
        <v>310322.25</v>
      </c>
      <c r="I66" s="116">
        <f t="shared" si="21"/>
        <v>310342.2</v>
      </c>
      <c r="J66" s="116">
        <f t="shared" si="21"/>
        <v>310362.15000000002</v>
      </c>
      <c r="K66" s="116">
        <f t="shared" si="21"/>
        <v>310382.09999999998</v>
      </c>
      <c r="L66" s="116">
        <f t="shared" si="21"/>
        <v>310402.05</v>
      </c>
      <c r="M66" s="116">
        <f t="shared" si="21"/>
        <v>310422</v>
      </c>
      <c r="N66" s="116">
        <f t="shared" si="21"/>
        <v>310441.95</v>
      </c>
    </row>
  </sheetData>
  <sheetProtection algorithmName="SHA-512" hashValue="WNSi/4GkEpxLq2FIbplwXUJLR/5M65eCXxJ7ylpUtRIipgCUT0UZSpragKUZ6mQTqJI/++fG9XRYaFO3T5IKUw==" saltValue="vScJ0dBHIyFyRMePjjOi9Q==" spinCount="100000" sheet="1" objects="1" scenarios="1" selectLockedCells="1"/>
  <hyperlinks>
    <hyperlink ref="Q43" r:id="rId1" xr:uid="{E03AFCA8-9169-4BEA-B6E6-CB61209A66D5}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79C46-028B-4F55-869E-30132A12A289}">
  <dimension ref="A4:E471"/>
  <sheetViews>
    <sheetView showGridLines="0" workbookViewId="0">
      <selection activeCell="Q9" sqref="Q9"/>
    </sheetView>
  </sheetViews>
  <sheetFormatPr defaultRowHeight="15"/>
  <cols>
    <col min="1" max="1" width="30.85546875" customWidth="1"/>
    <col min="2" max="2" width="16.7109375" customWidth="1"/>
    <col min="3" max="3" width="19.5703125" customWidth="1"/>
    <col min="4" max="4" width="18.85546875" customWidth="1"/>
    <col min="5" max="5" width="17" customWidth="1"/>
  </cols>
  <sheetData>
    <row r="4" spans="1:5">
      <c r="A4" s="53" t="s">
        <v>34</v>
      </c>
      <c r="B4" s="54"/>
      <c r="C4" s="55"/>
      <c r="D4" s="56" t="s">
        <v>35</v>
      </c>
      <c r="E4" s="55"/>
    </row>
    <row r="5" spans="1:5">
      <c r="A5" s="57" t="s">
        <v>37</v>
      </c>
      <c r="B5" s="58">
        <f>'Use of Funds'!E22</f>
        <v>4000000</v>
      </c>
      <c r="C5" s="55"/>
      <c r="D5" s="56" t="s">
        <v>36</v>
      </c>
      <c r="E5" s="59">
        <f>PMT(B6/B8,(B7*B8),-B5)</f>
        <v>48531.037742142769</v>
      </c>
    </row>
    <row r="6" spans="1:5">
      <c r="A6" s="60" t="s">
        <v>39</v>
      </c>
      <c r="B6" s="54">
        <v>0.08</v>
      </c>
      <c r="C6" s="55"/>
      <c r="D6" s="56" t="s">
        <v>38</v>
      </c>
      <c r="E6" s="59">
        <f>SUM(D14:D600)</f>
        <v>1823724.5290571318</v>
      </c>
    </row>
    <row r="7" spans="1:5">
      <c r="A7" s="60" t="s">
        <v>40</v>
      </c>
      <c r="B7" s="60">
        <v>10</v>
      </c>
      <c r="C7" s="55"/>
      <c r="D7" s="55"/>
      <c r="E7" s="55"/>
    </row>
    <row r="8" spans="1:5">
      <c r="A8" s="53" t="s">
        <v>41</v>
      </c>
      <c r="B8" s="53">
        <v>12</v>
      </c>
      <c r="C8" s="55"/>
      <c r="D8" s="55"/>
      <c r="E8" s="55"/>
    </row>
    <row r="9" spans="1:5">
      <c r="A9" s="55"/>
      <c r="B9" s="55"/>
      <c r="C9" s="55"/>
      <c r="D9" s="55"/>
      <c r="E9" s="55"/>
    </row>
    <row r="13" spans="1:5">
      <c r="A13" s="61" t="s">
        <v>42</v>
      </c>
      <c r="B13" s="62" t="s">
        <v>8</v>
      </c>
      <c r="C13" s="61" t="s">
        <v>43</v>
      </c>
      <c r="D13" s="61" t="s">
        <v>44</v>
      </c>
      <c r="E13" s="61" t="s">
        <v>45</v>
      </c>
    </row>
    <row r="14" spans="1:5">
      <c r="A14">
        <v>1</v>
      </c>
      <c r="B14" s="1">
        <f>$E$5</f>
        <v>48531.037742142769</v>
      </c>
      <c r="C14" s="1">
        <f>B14-D14</f>
        <v>21864.371075476101</v>
      </c>
      <c r="D14" s="1">
        <f>(B5*($B$6/$B$8))</f>
        <v>26666.666666666668</v>
      </c>
      <c r="E14" s="1">
        <f>B5-C14</f>
        <v>3978135.6289245239</v>
      </c>
    </row>
    <row r="15" spans="1:5">
      <c r="A15">
        <f>IF(($B$7*$B$8&gt;A14),IF(($B$7*$B$8)=A14,"",A14+1),"")</f>
        <v>2</v>
      </c>
      <c r="B15" s="1">
        <f>IF(A15="","",$B$14)</f>
        <v>48531.037742142769</v>
      </c>
      <c r="C15" s="1">
        <f>IF(A15="","",B15-D15)</f>
        <v>22010.133549312606</v>
      </c>
      <c r="D15" s="1">
        <f>IF(A15="","",(E14*($B$6/$B$8)))</f>
        <v>26520.904192830163</v>
      </c>
      <c r="E15" s="1">
        <f>IF(A15="","",E14-C15)</f>
        <v>3956125.4953752114</v>
      </c>
    </row>
    <row r="16" spans="1:5">
      <c r="A16">
        <f t="shared" ref="A16:A79" si="0">IF(($B$7*$B$8&gt;A15),IF(($B$7*$B$8)=A15,"",A15+1),"")</f>
        <v>3</v>
      </c>
      <c r="B16" s="1">
        <f t="shared" ref="B16:B79" si="1">IF(A16="","",$B$14)</f>
        <v>48531.037742142769</v>
      </c>
      <c r="C16" s="1">
        <f t="shared" ref="C16:C79" si="2">IF(A16="","",B16-D16)</f>
        <v>22156.867772974692</v>
      </c>
      <c r="D16" s="1">
        <f t="shared" ref="D16:D79" si="3">IF(A16="","",(E15*($B$6/$B$8)))</f>
        <v>26374.169969168077</v>
      </c>
      <c r="E16" s="1">
        <f t="shared" ref="E16:E79" si="4">IF(A16="","",E15-C16)</f>
        <v>3933968.6276022368</v>
      </c>
    </row>
    <row r="17" spans="1:5">
      <c r="A17">
        <f t="shared" si="0"/>
        <v>4</v>
      </c>
      <c r="B17" s="1">
        <f t="shared" si="1"/>
        <v>48531.037742142769</v>
      </c>
      <c r="C17" s="1">
        <f t="shared" si="2"/>
        <v>22304.580224794521</v>
      </c>
      <c r="D17" s="1">
        <f t="shared" si="3"/>
        <v>26226.457517348248</v>
      </c>
      <c r="E17" s="1">
        <f t="shared" si="4"/>
        <v>3911664.0473774425</v>
      </c>
    </row>
    <row r="18" spans="1:5">
      <c r="A18">
        <f t="shared" si="0"/>
        <v>5</v>
      </c>
      <c r="B18" s="1">
        <f t="shared" si="1"/>
        <v>48531.037742142769</v>
      </c>
      <c r="C18" s="1">
        <f t="shared" si="2"/>
        <v>22453.277426293153</v>
      </c>
      <c r="D18" s="1">
        <f t="shared" si="3"/>
        <v>26077.760315849617</v>
      </c>
      <c r="E18" s="1">
        <f t="shared" si="4"/>
        <v>3889210.7699511494</v>
      </c>
    </row>
    <row r="19" spans="1:5">
      <c r="A19">
        <f t="shared" si="0"/>
        <v>6</v>
      </c>
      <c r="B19" s="1">
        <f t="shared" si="1"/>
        <v>48531.037742142769</v>
      </c>
      <c r="C19" s="1">
        <f t="shared" si="2"/>
        <v>22602.96594246844</v>
      </c>
      <c r="D19" s="1">
        <f t="shared" si="3"/>
        <v>25928.07179967433</v>
      </c>
      <c r="E19" s="1">
        <f t="shared" si="4"/>
        <v>3866607.8040086809</v>
      </c>
    </row>
    <row r="20" spans="1:5">
      <c r="A20">
        <f t="shared" si="0"/>
        <v>7</v>
      </c>
      <c r="B20" s="1">
        <f t="shared" si="1"/>
        <v>48531.037742142769</v>
      </c>
      <c r="C20" s="1">
        <f t="shared" si="2"/>
        <v>22753.652382084896</v>
      </c>
      <c r="D20" s="1">
        <f t="shared" si="3"/>
        <v>25777.385360057873</v>
      </c>
      <c r="E20" s="1">
        <f t="shared" si="4"/>
        <v>3843854.1516265958</v>
      </c>
    </row>
    <row r="21" spans="1:5">
      <c r="A21">
        <f t="shared" si="0"/>
        <v>8</v>
      </c>
      <c r="B21" s="1">
        <f t="shared" si="1"/>
        <v>48531.037742142769</v>
      </c>
      <c r="C21" s="1">
        <f t="shared" si="2"/>
        <v>22905.343397965462</v>
      </c>
      <c r="D21" s="1">
        <f t="shared" si="3"/>
        <v>25625.694344177307</v>
      </c>
      <c r="E21" s="1">
        <f t="shared" si="4"/>
        <v>3820948.8082286301</v>
      </c>
    </row>
    <row r="22" spans="1:5">
      <c r="A22">
        <f t="shared" si="0"/>
        <v>9</v>
      </c>
      <c r="B22" s="1">
        <f t="shared" si="1"/>
        <v>48531.037742142769</v>
      </c>
      <c r="C22" s="1">
        <f t="shared" si="2"/>
        <v>23058.045687285234</v>
      </c>
      <c r="D22" s="1">
        <f t="shared" si="3"/>
        <v>25472.992054857536</v>
      </c>
      <c r="E22" s="1">
        <f t="shared" si="4"/>
        <v>3797890.7625413449</v>
      </c>
    </row>
    <row r="23" spans="1:5">
      <c r="A23">
        <f t="shared" si="0"/>
        <v>10</v>
      </c>
      <c r="B23" s="1">
        <f t="shared" si="1"/>
        <v>48531.037742142769</v>
      </c>
      <c r="C23" s="1">
        <f t="shared" si="2"/>
        <v>23211.765991867134</v>
      </c>
      <c r="D23" s="1">
        <f t="shared" si="3"/>
        <v>25319.271750275635</v>
      </c>
      <c r="E23" s="1">
        <f t="shared" si="4"/>
        <v>3774678.9965494778</v>
      </c>
    </row>
    <row r="24" spans="1:5">
      <c r="A24">
        <f t="shared" si="0"/>
        <v>11</v>
      </c>
      <c r="B24" s="1">
        <f t="shared" si="1"/>
        <v>48531.037742142769</v>
      </c>
      <c r="C24" s="1">
        <f t="shared" si="2"/>
        <v>23366.511098479583</v>
      </c>
      <c r="D24" s="1">
        <f t="shared" si="3"/>
        <v>25164.526643663186</v>
      </c>
      <c r="E24" s="1">
        <f t="shared" si="4"/>
        <v>3751312.4854509984</v>
      </c>
    </row>
    <row r="25" spans="1:5">
      <c r="A25">
        <f t="shared" si="0"/>
        <v>12</v>
      </c>
      <c r="B25" s="1">
        <f t="shared" si="1"/>
        <v>48531.037742142769</v>
      </c>
      <c r="C25" s="1">
        <f t="shared" si="2"/>
        <v>23522.287839136112</v>
      </c>
      <c r="D25" s="1">
        <f t="shared" si="3"/>
        <v>25008.749903006657</v>
      </c>
      <c r="E25" s="1">
        <f t="shared" si="4"/>
        <v>3727790.1976118623</v>
      </c>
    </row>
    <row r="26" spans="1:5">
      <c r="A26">
        <f t="shared" si="0"/>
        <v>13</v>
      </c>
      <c r="B26" s="1">
        <f t="shared" si="1"/>
        <v>48531.037742142769</v>
      </c>
      <c r="C26" s="1">
        <f t="shared" si="2"/>
        <v>23679.103091397017</v>
      </c>
      <c r="D26" s="1">
        <f t="shared" si="3"/>
        <v>24851.934650745752</v>
      </c>
      <c r="E26" s="1">
        <f t="shared" si="4"/>
        <v>3704111.0945204655</v>
      </c>
    </row>
    <row r="27" spans="1:5">
      <c r="A27">
        <f t="shared" si="0"/>
        <v>14</v>
      </c>
      <c r="B27" s="1">
        <f t="shared" si="1"/>
        <v>48531.037742142769</v>
      </c>
      <c r="C27" s="1">
        <f t="shared" si="2"/>
        <v>23836.963778672998</v>
      </c>
      <c r="D27" s="1">
        <f t="shared" si="3"/>
        <v>24694.073963469771</v>
      </c>
      <c r="E27" s="1">
        <f t="shared" si="4"/>
        <v>3680274.1307417923</v>
      </c>
    </row>
    <row r="28" spans="1:5">
      <c r="A28">
        <f t="shared" si="0"/>
        <v>15</v>
      </c>
      <c r="B28" s="1">
        <f t="shared" si="1"/>
        <v>48531.037742142769</v>
      </c>
      <c r="C28" s="1">
        <f t="shared" si="2"/>
        <v>23995.876870530818</v>
      </c>
      <c r="D28" s="1">
        <f t="shared" si="3"/>
        <v>24535.160871611952</v>
      </c>
      <c r="E28" s="1">
        <f t="shared" si="4"/>
        <v>3656278.2538712616</v>
      </c>
    </row>
    <row r="29" spans="1:5">
      <c r="A29">
        <f t="shared" si="0"/>
        <v>16</v>
      </c>
      <c r="B29" s="1">
        <f t="shared" si="1"/>
        <v>48531.037742142769</v>
      </c>
      <c r="C29" s="1">
        <f t="shared" si="2"/>
        <v>24155.849383001023</v>
      </c>
      <c r="D29" s="1">
        <f t="shared" si="3"/>
        <v>24375.188359141746</v>
      </c>
      <c r="E29" s="1">
        <f t="shared" si="4"/>
        <v>3632122.4044882604</v>
      </c>
    </row>
    <row r="30" spans="1:5">
      <c r="A30">
        <f t="shared" si="0"/>
        <v>17</v>
      </c>
      <c r="B30" s="1">
        <f t="shared" si="1"/>
        <v>48531.037742142769</v>
      </c>
      <c r="C30" s="1">
        <f t="shared" si="2"/>
        <v>24316.888378887699</v>
      </c>
      <c r="D30" s="1">
        <f t="shared" si="3"/>
        <v>24214.14936325507</v>
      </c>
      <c r="E30" s="1">
        <f t="shared" si="4"/>
        <v>3607805.5161093725</v>
      </c>
    </row>
    <row r="31" spans="1:5">
      <c r="A31">
        <f t="shared" si="0"/>
        <v>18</v>
      </c>
      <c r="B31" s="1">
        <f t="shared" si="1"/>
        <v>48531.037742142769</v>
      </c>
      <c r="C31" s="1">
        <f t="shared" si="2"/>
        <v>24479.000968080283</v>
      </c>
      <c r="D31" s="1">
        <f t="shared" si="3"/>
        <v>24052.036774062486</v>
      </c>
      <c r="E31" s="1">
        <f t="shared" si="4"/>
        <v>3583326.515141292</v>
      </c>
    </row>
    <row r="32" spans="1:5">
      <c r="A32">
        <f t="shared" si="0"/>
        <v>19</v>
      </c>
      <c r="B32" s="1">
        <f t="shared" si="1"/>
        <v>48531.037742142769</v>
      </c>
      <c r="C32" s="1">
        <f t="shared" si="2"/>
        <v>24642.194307867489</v>
      </c>
      <c r="D32" s="1">
        <f t="shared" si="3"/>
        <v>23888.843434275281</v>
      </c>
      <c r="E32" s="1">
        <f t="shared" si="4"/>
        <v>3558684.3208334246</v>
      </c>
    </row>
    <row r="33" spans="1:5">
      <c r="A33">
        <f t="shared" si="0"/>
        <v>20</v>
      </c>
      <c r="B33" s="1">
        <f t="shared" si="1"/>
        <v>48531.037742142769</v>
      </c>
      <c r="C33" s="1">
        <f t="shared" si="2"/>
        <v>24806.475603253271</v>
      </c>
      <c r="D33" s="1">
        <f t="shared" si="3"/>
        <v>23724.562138889498</v>
      </c>
      <c r="E33" s="1">
        <f t="shared" si="4"/>
        <v>3533877.8452301715</v>
      </c>
    </row>
    <row r="34" spans="1:5">
      <c r="A34">
        <f t="shared" si="0"/>
        <v>21</v>
      </c>
      <c r="B34" s="1">
        <f t="shared" si="1"/>
        <v>48531.037742142769</v>
      </c>
      <c r="C34" s="1">
        <f t="shared" si="2"/>
        <v>24971.852107274957</v>
      </c>
      <c r="D34" s="1">
        <f t="shared" si="3"/>
        <v>23559.185634867812</v>
      </c>
      <c r="E34" s="1">
        <f t="shared" si="4"/>
        <v>3508905.9931228966</v>
      </c>
    </row>
    <row r="35" spans="1:5">
      <c r="A35">
        <f t="shared" si="0"/>
        <v>22</v>
      </c>
      <c r="B35" s="1">
        <f t="shared" si="1"/>
        <v>48531.037742142769</v>
      </c>
      <c r="C35" s="1">
        <f t="shared" si="2"/>
        <v>25138.331121323456</v>
      </c>
      <c r="D35" s="1">
        <f t="shared" si="3"/>
        <v>23392.706620819314</v>
      </c>
      <c r="E35" s="1">
        <f t="shared" si="4"/>
        <v>3483767.662001573</v>
      </c>
    </row>
    <row r="36" spans="1:5">
      <c r="A36">
        <f t="shared" si="0"/>
        <v>23</v>
      </c>
      <c r="B36" s="1">
        <f t="shared" si="1"/>
        <v>48531.037742142769</v>
      </c>
      <c r="C36" s="1">
        <f t="shared" si="2"/>
        <v>25305.919995465614</v>
      </c>
      <c r="D36" s="1">
        <f t="shared" si="3"/>
        <v>23225.117746677155</v>
      </c>
      <c r="E36" s="1">
        <f t="shared" si="4"/>
        <v>3458461.7420061072</v>
      </c>
    </row>
    <row r="37" spans="1:5">
      <c r="A37">
        <f t="shared" si="0"/>
        <v>24</v>
      </c>
      <c r="B37" s="1">
        <f t="shared" si="1"/>
        <v>48531.037742142769</v>
      </c>
      <c r="C37" s="1">
        <f t="shared" si="2"/>
        <v>25474.626128768719</v>
      </c>
      <c r="D37" s="1">
        <f t="shared" si="3"/>
        <v>23056.41161337405</v>
      </c>
      <c r="E37" s="1">
        <f t="shared" si="4"/>
        <v>3432987.1158773387</v>
      </c>
    </row>
    <row r="38" spans="1:5">
      <c r="A38">
        <f t="shared" si="0"/>
        <v>25</v>
      </c>
      <c r="B38" s="1">
        <f t="shared" si="1"/>
        <v>48531.037742142769</v>
      </c>
      <c r="C38" s="1">
        <f t="shared" si="2"/>
        <v>25644.456969627176</v>
      </c>
      <c r="D38" s="1">
        <f t="shared" si="3"/>
        <v>22886.580772515594</v>
      </c>
      <c r="E38" s="1">
        <f t="shared" si="4"/>
        <v>3407342.6589077115</v>
      </c>
    </row>
    <row r="39" spans="1:5">
      <c r="A39">
        <f t="shared" si="0"/>
        <v>26</v>
      </c>
      <c r="B39" s="1">
        <f t="shared" si="1"/>
        <v>48531.037742142769</v>
      </c>
      <c r="C39" s="1">
        <f t="shared" si="2"/>
        <v>25815.420016091357</v>
      </c>
      <c r="D39" s="1">
        <f t="shared" si="3"/>
        <v>22715.617726051412</v>
      </c>
      <c r="E39" s="1">
        <f t="shared" si="4"/>
        <v>3381527.2388916202</v>
      </c>
    </row>
    <row r="40" spans="1:5">
      <c r="A40">
        <f t="shared" si="0"/>
        <v>27</v>
      </c>
      <c r="B40" s="1">
        <f t="shared" si="1"/>
        <v>48531.037742142769</v>
      </c>
      <c r="C40" s="1">
        <f t="shared" si="2"/>
        <v>25987.522816198634</v>
      </c>
      <c r="D40" s="1">
        <f t="shared" si="3"/>
        <v>22543.514925944135</v>
      </c>
      <c r="E40" s="1">
        <f t="shared" si="4"/>
        <v>3355539.7160754218</v>
      </c>
    </row>
    <row r="41" spans="1:5">
      <c r="A41">
        <f t="shared" si="0"/>
        <v>28</v>
      </c>
      <c r="B41" s="1">
        <f t="shared" si="1"/>
        <v>48531.037742142769</v>
      </c>
      <c r="C41" s="1">
        <f t="shared" si="2"/>
        <v>26160.772968306621</v>
      </c>
      <c r="D41" s="1">
        <f t="shared" si="3"/>
        <v>22370.264773836148</v>
      </c>
      <c r="E41" s="1">
        <f t="shared" si="4"/>
        <v>3329378.9431071151</v>
      </c>
    </row>
    <row r="42" spans="1:5">
      <c r="A42">
        <f t="shared" si="0"/>
        <v>29</v>
      </c>
      <c r="B42" s="1">
        <f t="shared" si="1"/>
        <v>48531.037742142769</v>
      </c>
      <c r="C42" s="1">
        <f t="shared" si="2"/>
        <v>26335.178121428668</v>
      </c>
      <c r="D42" s="1">
        <f t="shared" si="3"/>
        <v>22195.859620714102</v>
      </c>
      <c r="E42" s="1">
        <f t="shared" si="4"/>
        <v>3303043.7649856866</v>
      </c>
    </row>
    <row r="43" spans="1:5">
      <c r="A43">
        <f t="shared" si="0"/>
        <v>30</v>
      </c>
      <c r="B43" s="1">
        <f t="shared" si="1"/>
        <v>48531.037742142769</v>
      </c>
      <c r="C43" s="1">
        <f t="shared" si="2"/>
        <v>26510.745975571524</v>
      </c>
      <c r="D43" s="1">
        <f t="shared" si="3"/>
        <v>22020.291766571245</v>
      </c>
      <c r="E43" s="1">
        <f t="shared" si="4"/>
        <v>3276533.0190101149</v>
      </c>
    </row>
    <row r="44" spans="1:5">
      <c r="A44">
        <f t="shared" si="0"/>
        <v>31</v>
      </c>
      <c r="B44" s="1">
        <f t="shared" si="1"/>
        <v>48531.037742142769</v>
      </c>
      <c r="C44" s="1">
        <f t="shared" si="2"/>
        <v>26687.484282075337</v>
      </c>
      <c r="D44" s="1">
        <f t="shared" si="3"/>
        <v>21843.553460067433</v>
      </c>
      <c r="E44" s="1">
        <f t="shared" si="4"/>
        <v>3249845.5347280395</v>
      </c>
    </row>
    <row r="45" spans="1:5">
      <c r="A45">
        <f t="shared" si="0"/>
        <v>32</v>
      </c>
      <c r="B45" s="1">
        <f t="shared" si="1"/>
        <v>48531.037742142769</v>
      </c>
      <c r="C45" s="1">
        <f t="shared" si="2"/>
        <v>26865.400843955838</v>
      </c>
      <c r="D45" s="1">
        <f t="shared" si="3"/>
        <v>21665.636898186931</v>
      </c>
      <c r="E45" s="1">
        <f t="shared" si="4"/>
        <v>3222980.1338840835</v>
      </c>
    </row>
    <row r="46" spans="1:5">
      <c r="A46">
        <f t="shared" si="0"/>
        <v>33</v>
      </c>
      <c r="B46" s="1">
        <f t="shared" si="1"/>
        <v>48531.037742142769</v>
      </c>
      <c r="C46" s="1">
        <f t="shared" si="2"/>
        <v>27044.503516248878</v>
      </c>
      <c r="D46" s="1">
        <f t="shared" si="3"/>
        <v>21486.534225893891</v>
      </c>
      <c r="E46" s="1">
        <f t="shared" si="4"/>
        <v>3195935.6303678346</v>
      </c>
    </row>
    <row r="47" spans="1:5">
      <c r="A47">
        <f t="shared" si="0"/>
        <v>34</v>
      </c>
      <c r="B47" s="1">
        <f t="shared" si="1"/>
        <v>48531.037742142769</v>
      </c>
      <c r="C47" s="1">
        <f t="shared" si="2"/>
        <v>27224.800206357206</v>
      </c>
      <c r="D47" s="1">
        <f t="shared" si="3"/>
        <v>21306.237535785564</v>
      </c>
      <c r="E47" s="1">
        <f t="shared" si="4"/>
        <v>3168710.8301614774</v>
      </c>
    </row>
    <row r="48" spans="1:5">
      <c r="A48">
        <f t="shared" si="0"/>
        <v>35</v>
      </c>
      <c r="B48" s="1">
        <f t="shared" si="1"/>
        <v>48531.037742142769</v>
      </c>
      <c r="C48" s="1">
        <f t="shared" si="2"/>
        <v>27406.298874399585</v>
      </c>
      <c r="D48" s="1">
        <f t="shared" si="3"/>
        <v>21124.738867743185</v>
      </c>
      <c r="E48" s="1">
        <f t="shared" si="4"/>
        <v>3141304.5312870778</v>
      </c>
    </row>
    <row r="49" spans="1:5">
      <c r="A49">
        <f t="shared" si="0"/>
        <v>36</v>
      </c>
      <c r="B49" s="1">
        <f t="shared" si="1"/>
        <v>48531.037742142769</v>
      </c>
      <c r="C49" s="1">
        <f t="shared" si="2"/>
        <v>27589.00753356225</v>
      </c>
      <c r="D49" s="1">
        <f t="shared" si="3"/>
        <v>20942.03020858052</v>
      </c>
      <c r="E49" s="1">
        <f t="shared" si="4"/>
        <v>3113715.5237535154</v>
      </c>
    </row>
    <row r="50" spans="1:5">
      <c r="A50">
        <f t="shared" si="0"/>
        <v>37</v>
      </c>
      <c r="B50" s="1">
        <f t="shared" si="1"/>
        <v>48531.037742142769</v>
      </c>
      <c r="C50" s="1">
        <f t="shared" si="2"/>
        <v>27772.934250452665</v>
      </c>
      <c r="D50" s="1">
        <f t="shared" si="3"/>
        <v>20758.103491690104</v>
      </c>
      <c r="E50" s="1">
        <f t="shared" si="4"/>
        <v>3085942.5895030629</v>
      </c>
    </row>
    <row r="51" spans="1:5">
      <c r="A51">
        <f t="shared" si="0"/>
        <v>38</v>
      </c>
      <c r="B51" s="1">
        <f t="shared" si="1"/>
        <v>48531.037742142769</v>
      </c>
      <c r="C51" s="1">
        <f t="shared" si="2"/>
        <v>27958.087145455684</v>
      </c>
      <c r="D51" s="1">
        <f t="shared" si="3"/>
        <v>20572.950596687086</v>
      </c>
      <c r="E51" s="1">
        <f t="shared" si="4"/>
        <v>3057984.5023576072</v>
      </c>
    </row>
    <row r="52" spans="1:5">
      <c r="A52">
        <f t="shared" si="0"/>
        <v>39</v>
      </c>
      <c r="B52" s="1">
        <f t="shared" si="1"/>
        <v>48531.037742142769</v>
      </c>
      <c r="C52" s="1">
        <f t="shared" si="2"/>
        <v>28144.474393092052</v>
      </c>
      <c r="D52" s="1">
        <f t="shared" si="3"/>
        <v>20386.563349050717</v>
      </c>
      <c r="E52" s="1">
        <f t="shared" si="4"/>
        <v>3029840.0279645151</v>
      </c>
    </row>
    <row r="53" spans="1:5">
      <c r="A53">
        <f t="shared" si="0"/>
        <v>40</v>
      </c>
      <c r="B53" s="1">
        <f t="shared" si="1"/>
        <v>48531.037742142769</v>
      </c>
      <c r="C53" s="1">
        <f t="shared" si="2"/>
        <v>28332.104222379334</v>
      </c>
      <c r="D53" s="1">
        <f t="shared" si="3"/>
        <v>20198.933519763435</v>
      </c>
      <c r="E53" s="1">
        <f t="shared" si="4"/>
        <v>3001507.923742136</v>
      </c>
    </row>
    <row r="54" spans="1:5">
      <c r="A54">
        <f t="shared" si="0"/>
        <v>41</v>
      </c>
      <c r="B54" s="1">
        <f t="shared" si="1"/>
        <v>48531.037742142769</v>
      </c>
      <c r="C54" s="1">
        <f t="shared" si="2"/>
        <v>28520.984917195194</v>
      </c>
      <c r="D54" s="1">
        <f t="shared" si="3"/>
        <v>20010.052824947576</v>
      </c>
      <c r="E54" s="1">
        <f t="shared" si="4"/>
        <v>2972986.9388249409</v>
      </c>
    </row>
    <row r="55" spans="1:5">
      <c r="A55">
        <f t="shared" si="0"/>
        <v>42</v>
      </c>
      <c r="B55" s="1">
        <f t="shared" si="1"/>
        <v>48531.037742142769</v>
      </c>
      <c r="C55" s="1">
        <f t="shared" si="2"/>
        <v>28711.124816643161</v>
      </c>
      <c r="D55" s="1">
        <f t="shared" si="3"/>
        <v>19819.912925499608</v>
      </c>
      <c r="E55" s="1">
        <f t="shared" si="4"/>
        <v>2944275.8140082979</v>
      </c>
    </row>
    <row r="56" spans="1:5">
      <c r="A56">
        <f t="shared" si="0"/>
        <v>43</v>
      </c>
      <c r="B56" s="1">
        <f t="shared" si="1"/>
        <v>48531.037742142769</v>
      </c>
      <c r="C56" s="1">
        <f t="shared" si="2"/>
        <v>28902.532315420784</v>
      </c>
      <c r="D56" s="1">
        <f t="shared" si="3"/>
        <v>19628.505426721986</v>
      </c>
      <c r="E56" s="1">
        <f t="shared" si="4"/>
        <v>2915373.2816928769</v>
      </c>
    </row>
    <row r="57" spans="1:5">
      <c r="A57">
        <f t="shared" si="0"/>
        <v>44</v>
      </c>
      <c r="B57" s="1">
        <f t="shared" si="1"/>
        <v>48531.037742142769</v>
      </c>
      <c r="C57" s="1">
        <f t="shared" si="2"/>
        <v>29095.215864190253</v>
      </c>
      <c r="D57" s="1">
        <f t="shared" si="3"/>
        <v>19435.821877952516</v>
      </c>
      <c r="E57" s="1">
        <f t="shared" si="4"/>
        <v>2886278.0658286866</v>
      </c>
    </row>
    <row r="58" spans="1:5">
      <c r="A58">
        <f t="shared" si="0"/>
        <v>45</v>
      </c>
      <c r="B58" s="1">
        <f t="shared" si="1"/>
        <v>48531.037742142769</v>
      </c>
      <c r="C58" s="1">
        <f t="shared" si="2"/>
        <v>29289.183969951526</v>
      </c>
      <c r="D58" s="1">
        <f t="shared" si="3"/>
        <v>19241.853772191243</v>
      </c>
      <c r="E58" s="1">
        <f t="shared" si="4"/>
        <v>2856988.8818587349</v>
      </c>
    </row>
    <row r="59" spans="1:5">
      <c r="A59">
        <f t="shared" si="0"/>
        <v>46</v>
      </c>
      <c r="B59" s="1">
        <f t="shared" si="1"/>
        <v>48531.037742142769</v>
      </c>
      <c r="C59" s="1">
        <f t="shared" si="2"/>
        <v>29484.44519641787</v>
      </c>
      <c r="D59" s="1">
        <f t="shared" si="3"/>
        <v>19046.5925457249</v>
      </c>
      <c r="E59" s="1">
        <f t="shared" si="4"/>
        <v>2827504.4366623168</v>
      </c>
    </row>
    <row r="60" spans="1:5">
      <c r="A60">
        <f t="shared" si="0"/>
        <v>47</v>
      </c>
      <c r="B60" s="1">
        <f t="shared" si="1"/>
        <v>48531.037742142769</v>
      </c>
      <c r="C60" s="1">
        <f t="shared" si="2"/>
        <v>29681.008164393988</v>
      </c>
      <c r="D60" s="1">
        <f t="shared" si="3"/>
        <v>18850.029577748781</v>
      </c>
      <c r="E60" s="1">
        <f t="shared" si="4"/>
        <v>2797823.4284979226</v>
      </c>
    </row>
    <row r="61" spans="1:5">
      <c r="A61">
        <f t="shared" si="0"/>
        <v>48</v>
      </c>
      <c r="B61" s="1">
        <f t="shared" si="1"/>
        <v>48531.037742142769</v>
      </c>
      <c r="C61" s="1">
        <f t="shared" si="2"/>
        <v>29878.881552156618</v>
      </c>
      <c r="D61" s="1">
        <f t="shared" si="3"/>
        <v>18652.156189986152</v>
      </c>
      <c r="E61" s="1">
        <f t="shared" si="4"/>
        <v>2767944.5469457661</v>
      </c>
    </row>
    <row r="62" spans="1:5">
      <c r="A62">
        <f t="shared" si="0"/>
        <v>49</v>
      </c>
      <c r="B62" s="1">
        <f t="shared" si="1"/>
        <v>48531.037742142769</v>
      </c>
      <c r="C62" s="1">
        <f t="shared" si="2"/>
        <v>30078.074095837659</v>
      </c>
      <c r="D62" s="1">
        <f t="shared" si="3"/>
        <v>18452.96364630511</v>
      </c>
      <c r="E62" s="1">
        <f t="shared" si="4"/>
        <v>2737866.4728499283</v>
      </c>
    </row>
    <row r="63" spans="1:5">
      <c r="A63">
        <f t="shared" si="0"/>
        <v>50</v>
      </c>
      <c r="B63" s="1">
        <f t="shared" si="1"/>
        <v>48531.037742142769</v>
      </c>
      <c r="C63" s="1">
        <f t="shared" si="2"/>
        <v>30278.594589809913</v>
      </c>
      <c r="D63" s="1">
        <f t="shared" si="3"/>
        <v>18252.443152332857</v>
      </c>
      <c r="E63" s="1">
        <f t="shared" si="4"/>
        <v>2707587.8782601184</v>
      </c>
    </row>
    <row r="64" spans="1:5">
      <c r="A64">
        <f t="shared" si="0"/>
        <v>51</v>
      </c>
      <c r="B64" s="1">
        <f t="shared" si="1"/>
        <v>48531.037742142769</v>
      </c>
      <c r="C64" s="1">
        <f t="shared" si="2"/>
        <v>30480.451887075313</v>
      </c>
      <c r="D64" s="1">
        <f t="shared" si="3"/>
        <v>18050.585855067457</v>
      </c>
      <c r="E64" s="1">
        <f t="shared" si="4"/>
        <v>2677107.4263730431</v>
      </c>
    </row>
    <row r="65" spans="1:5">
      <c r="A65">
        <f t="shared" si="0"/>
        <v>52</v>
      </c>
      <c r="B65" s="1">
        <f t="shared" si="1"/>
        <v>48531.037742142769</v>
      </c>
      <c r="C65" s="1">
        <f t="shared" si="2"/>
        <v>30683.654899655816</v>
      </c>
      <c r="D65" s="1">
        <f t="shared" si="3"/>
        <v>17847.382842486953</v>
      </c>
      <c r="E65" s="1">
        <f t="shared" si="4"/>
        <v>2646423.7714733873</v>
      </c>
    </row>
    <row r="66" spans="1:5">
      <c r="A66">
        <f t="shared" si="0"/>
        <v>53</v>
      </c>
      <c r="B66" s="1">
        <f t="shared" si="1"/>
        <v>48531.037742142769</v>
      </c>
      <c r="C66" s="1">
        <f t="shared" si="2"/>
        <v>30888.212598986855</v>
      </c>
      <c r="D66" s="1">
        <f t="shared" si="3"/>
        <v>17642.825143155915</v>
      </c>
      <c r="E66" s="1">
        <f t="shared" si="4"/>
        <v>2615535.5588744003</v>
      </c>
    </row>
    <row r="67" spans="1:5">
      <c r="A67">
        <f t="shared" si="0"/>
        <v>54</v>
      </c>
      <c r="B67" s="1">
        <f t="shared" si="1"/>
        <v>48531.037742142769</v>
      </c>
      <c r="C67" s="1">
        <f t="shared" si="2"/>
        <v>31094.134016313434</v>
      </c>
      <c r="D67" s="1">
        <f t="shared" si="3"/>
        <v>17436.903725829336</v>
      </c>
      <c r="E67" s="1">
        <f t="shared" si="4"/>
        <v>2584441.4248580867</v>
      </c>
    </row>
    <row r="68" spans="1:5">
      <c r="A68">
        <f t="shared" si="0"/>
        <v>55</v>
      </c>
      <c r="B68" s="1">
        <f t="shared" si="1"/>
        <v>48531.037742142769</v>
      </c>
      <c r="C68" s="1">
        <f t="shared" si="2"/>
        <v>31301.428243088856</v>
      </c>
      <c r="D68" s="1">
        <f t="shared" si="3"/>
        <v>17229.609499053913</v>
      </c>
      <c r="E68" s="1">
        <f t="shared" si="4"/>
        <v>2553139.9966149977</v>
      </c>
    </row>
    <row r="69" spans="1:5">
      <c r="A69">
        <f t="shared" si="0"/>
        <v>56</v>
      </c>
      <c r="B69" s="1">
        <f t="shared" si="1"/>
        <v>48531.037742142769</v>
      </c>
      <c r="C69" s="1">
        <f t="shared" si="2"/>
        <v>31510.104431376116</v>
      </c>
      <c r="D69" s="1">
        <f t="shared" si="3"/>
        <v>17020.933310766653</v>
      </c>
      <c r="E69" s="1">
        <f t="shared" si="4"/>
        <v>2521629.8921836214</v>
      </c>
    </row>
    <row r="70" spans="1:5">
      <c r="A70">
        <f t="shared" si="0"/>
        <v>57</v>
      </c>
      <c r="B70" s="1">
        <f t="shared" si="1"/>
        <v>48531.037742142769</v>
      </c>
      <c r="C70" s="1">
        <f t="shared" si="2"/>
        <v>31720.171794251957</v>
      </c>
      <c r="D70" s="1">
        <f t="shared" si="3"/>
        <v>16810.865947890812</v>
      </c>
      <c r="E70" s="1">
        <f t="shared" si="4"/>
        <v>2489909.7203893694</v>
      </c>
    </row>
    <row r="71" spans="1:5">
      <c r="A71">
        <f t="shared" si="0"/>
        <v>58</v>
      </c>
      <c r="B71" s="1">
        <f t="shared" si="1"/>
        <v>48531.037742142769</v>
      </c>
      <c r="C71" s="1">
        <f t="shared" si="2"/>
        <v>31931.639606213637</v>
      </c>
      <c r="D71" s="1">
        <f t="shared" si="3"/>
        <v>16599.398135929132</v>
      </c>
      <c r="E71" s="1">
        <f t="shared" si="4"/>
        <v>2457978.0807831557</v>
      </c>
    </row>
    <row r="72" spans="1:5">
      <c r="A72">
        <f t="shared" si="0"/>
        <v>59</v>
      </c>
      <c r="B72" s="1">
        <f t="shared" si="1"/>
        <v>48531.037742142769</v>
      </c>
      <c r="C72" s="1">
        <f t="shared" si="2"/>
        <v>32144.517203588395</v>
      </c>
      <c r="D72" s="1">
        <f t="shared" si="3"/>
        <v>16386.520538554374</v>
      </c>
      <c r="E72" s="1">
        <f t="shared" si="4"/>
        <v>2425833.5635795672</v>
      </c>
    </row>
    <row r="73" spans="1:5">
      <c r="A73">
        <f t="shared" si="0"/>
        <v>60</v>
      </c>
      <c r="B73" s="1">
        <f t="shared" si="1"/>
        <v>48531.037742142769</v>
      </c>
      <c r="C73" s="1">
        <f t="shared" si="2"/>
        <v>32358.813984945653</v>
      </c>
      <c r="D73" s="1">
        <f t="shared" si="3"/>
        <v>16172.223757197116</v>
      </c>
      <c r="E73" s="1">
        <f t="shared" si="4"/>
        <v>2393474.7495946214</v>
      </c>
    </row>
    <row r="74" spans="1:5">
      <c r="A74">
        <f t="shared" si="0"/>
        <v>61</v>
      </c>
      <c r="B74" s="1">
        <f t="shared" si="1"/>
        <v>48531.037742142769</v>
      </c>
      <c r="C74" s="1">
        <f t="shared" si="2"/>
        <v>32574.53941151196</v>
      </c>
      <c r="D74" s="1">
        <f t="shared" si="3"/>
        <v>15956.49833063081</v>
      </c>
      <c r="E74" s="1">
        <f t="shared" si="4"/>
        <v>2360900.2101831096</v>
      </c>
    </row>
    <row r="75" spans="1:5">
      <c r="A75">
        <f t="shared" si="0"/>
        <v>62</v>
      </c>
      <c r="B75" s="1">
        <f t="shared" si="1"/>
        <v>48531.037742142769</v>
      </c>
      <c r="C75" s="1">
        <f t="shared" si="2"/>
        <v>32791.703007588701</v>
      </c>
      <c r="D75" s="1">
        <f t="shared" si="3"/>
        <v>15739.334734554066</v>
      </c>
      <c r="E75" s="1">
        <f t="shared" si="4"/>
        <v>2328108.507175521</v>
      </c>
    </row>
    <row r="76" spans="1:5">
      <c r="A76">
        <f t="shared" si="0"/>
        <v>63</v>
      </c>
      <c r="B76" s="1">
        <f t="shared" si="1"/>
        <v>48531.037742142769</v>
      </c>
      <c r="C76" s="1">
        <f t="shared" si="2"/>
        <v>33010.314360972625</v>
      </c>
      <c r="D76" s="1">
        <f t="shared" si="3"/>
        <v>15520.723381170141</v>
      </c>
      <c r="E76" s="1">
        <f t="shared" si="4"/>
        <v>2295098.1928145485</v>
      </c>
    </row>
    <row r="77" spans="1:5">
      <c r="A77">
        <f t="shared" si="0"/>
        <v>64</v>
      </c>
      <c r="B77" s="1">
        <f t="shared" si="1"/>
        <v>48531.037742142769</v>
      </c>
      <c r="C77" s="1">
        <f t="shared" si="2"/>
        <v>33230.383123379113</v>
      </c>
      <c r="D77" s="1">
        <f t="shared" si="3"/>
        <v>15300.654618763658</v>
      </c>
      <c r="E77" s="1">
        <f t="shared" si="4"/>
        <v>2261867.8096911693</v>
      </c>
    </row>
    <row r="78" spans="1:5">
      <c r="A78">
        <f t="shared" si="0"/>
        <v>65</v>
      </c>
      <c r="B78" s="1">
        <f t="shared" si="1"/>
        <v>48531.037742142769</v>
      </c>
      <c r="C78" s="1">
        <f t="shared" si="2"/>
        <v>33451.919010868311</v>
      </c>
      <c r="D78" s="1">
        <f t="shared" si="3"/>
        <v>15079.118731274462</v>
      </c>
      <c r="E78" s="1">
        <f t="shared" si="4"/>
        <v>2228415.890680301</v>
      </c>
    </row>
    <row r="79" spans="1:5">
      <c r="A79">
        <f t="shared" si="0"/>
        <v>66</v>
      </c>
      <c r="B79" s="1">
        <f t="shared" si="1"/>
        <v>48531.037742142769</v>
      </c>
      <c r="C79" s="1">
        <f t="shared" si="2"/>
        <v>33674.931804274092</v>
      </c>
      <c r="D79" s="1">
        <f t="shared" si="3"/>
        <v>14856.105937868675</v>
      </c>
      <c r="E79" s="1">
        <f t="shared" si="4"/>
        <v>2194740.9588760268</v>
      </c>
    </row>
    <row r="80" spans="1:5">
      <c r="A80">
        <f t="shared" ref="A80:A143" si="5">IF(($B$7*$B$8&gt;A79),IF(($B$7*$B$8)=A79,"",A79+1),"")</f>
        <v>67</v>
      </c>
      <c r="B80" s="1">
        <f t="shared" ref="B80:B143" si="6">IF(A80="","",$B$14)</f>
        <v>48531.037742142769</v>
      </c>
      <c r="C80" s="1">
        <f t="shared" ref="C80:C143" si="7">IF(A80="","",B80-D80)</f>
        <v>33899.431349635925</v>
      </c>
      <c r="D80" s="1">
        <f t="shared" ref="D80:D143" si="8">IF(A80="","",(E79*($B$6/$B$8)))</f>
        <v>14631.606392506847</v>
      </c>
      <c r="E80" s="1">
        <f t="shared" ref="E80:E143" si="9">IF(A80="","",E79-C80)</f>
        <v>2160841.5275263907</v>
      </c>
    </row>
    <row r="81" spans="1:5">
      <c r="A81">
        <f t="shared" si="5"/>
        <v>68</v>
      </c>
      <c r="B81" s="1">
        <f t="shared" si="6"/>
        <v>48531.037742142769</v>
      </c>
      <c r="C81" s="1">
        <f t="shared" si="7"/>
        <v>34125.427558633499</v>
      </c>
      <c r="D81" s="1">
        <f t="shared" si="8"/>
        <v>14405.610183509272</v>
      </c>
      <c r="E81" s="1">
        <f t="shared" si="9"/>
        <v>2126716.0999677572</v>
      </c>
    </row>
    <row r="82" spans="1:5">
      <c r="A82">
        <f t="shared" si="5"/>
        <v>69</v>
      </c>
      <c r="B82" s="1">
        <f t="shared" si="6"/>
        <v>48531.037742142769</v>
      </c>
      <c r="C82" s="1">
        <f t="shared" si="7"/>
        <v>34352.930409024382</v>
      </c>
      <c r="D82" s="1">
        <f t="shared" si="8"/>
        <v>14178.107333118383</v>
      </c>
      <c r="E82" s="1">
        <f t="shared" si="9"/>
        <v>2092363.1695587328</v>
      </c>
    </row>
    <row r="83" spans="1:5">
      <c r="A83">
        <f t="shared" si="5"/>
        <v>70</v>
      </c>
      <c r="B83" s="1">
        <f t="shared" si="6"/>
        <v>48531.037742142769</v>
      </c>
      <c r="C83" s="1">
        <f t="shared" si="7"/>
        <v>34581.949945084547</v>
      </c>
      <c r="D83" s="1">
        <f t="shared" si="8"/>
        <v>13949.087797058219</v>
      </c>
      <c r="E83" s="1">
        <f t="shared" si="9"/>
        <v>2057781.2196136483</v>
      </c>
    </row>
    <row r="84" spans="1:5">
      <c r="A84">
        <f t="shared" si="5"/>
        <v>71</v>
      </c>
      <c r="B84" s="1">
        <f t="shared" si="6"/>
        <v>48531.037742142769</v>
      </c>
      <c r="C84" s="1">
        <f t="shared" si="7"/>
        <v>34812.496278051782</v>
      </c>
      <c r="D84" s="1">
        <f t="shared" si="8"/>
        <v>13718.541464090989</v>
      </c>
      <c r="E84" s="1">
        <f t="shared" si="9"/>
        <v>2022968.7233355965</v>
      </c>
    </row>
    <row r="85" spans="1:5">
      <c r="A85">
        <f t="shared" si="5"/>
        <v>72</v>
      </c>
      <c r="B85" s="1">
        <f t="shared" si="6"/>
        <v>48531.037742142769</v>
      </c>
      <c r="C85" s="1">
        <f t="shared" si="7"/>
        <v>35044.579586572123</v>
      </c>
      <c r="D85" s="1">
        <f t="shared" si="8"/>
        <v>13486.458155570645</v>
      </c>
      <c r="E85" s="1">
        <f t="shared" si="9"/>
        <v>1987924.1437490245</v>
      </c>
    </row>
    <row r="86" spans="1:5">
      <c r="A86">
        <f t="shared" si="5"/>
        <v>73</v>
      </c>
      <c r="B86" s="1">
        <f t="shared" si="6"/>
        <v>48531.037742142769</v>
      </c>
      <c r="C86" s="1">
        <f t="shared" si="7"/>
        <v>35278.210117149269</v>
      </c>
      <c r="D86" s="1">
        <f t="shared" si="8"/>
        <v>13252.827624993497</v>
      </c>
      <c r="E86" s="1">
        <f t="shared" si="9"/>
        <v>1952645.9336318753</v>
      </c>
    </row>
    <row r="87" spans="1:5">
      <c r="A87">
        <f t="shared" si="5"/>
        <v>74</v>
      </c>
      <c r="B87" s="1">
        <f t="shared" si="6"/>
        <v>48531.037742142769</v>
      </c>
      <c r="C87" s="1">
        <f t="shared" si="7"/>
        <v>35513.398184596932</v>
      </c>
      <c r="D87" s="1">
        <f t="shared" si="8"/>
        <v>13017.639557545835</v>
      </c>
      <c r="E87" s="1">
        <f t="shared" si="9"/>
        <v>1917132.5354472783</v>
      </c>
    </row>
    <row r="88" spans="1:5">
      <c r="A88">
        <f t="shared" si="5"/>
        <v>75</v>
      </c>
      <c r="B88" s="1">
        <f t="shared" si="6"/>
        <v>48531.037742142769</v>
      </c>
      <c r="C88" s="1">
        <f t="shared" si="7"/>
        <v>35750.154172494251</v>
      </c>
      <c r="D88" s="1">
        <f t="shared" si="8"/>
        <v>12780.883569648522</v>
      </c>
      <c r="E88" s="1">
        <f t="shared" si="9"/>
        <v>1881382.381274784</v>
      </c>
    </row>
    <row r="89" spans="1:5">
      <c r="A89">
        <f t="shared" si="5"/>
        <v>76</v>
      </c>
      <c r="B89" s="1">
        <f t="shared" si="6"/>
        <v>48531.037742142769</v>
      </c>
      <c r="C89" s="1">
        <f t="shared" si="7"/>
        <v>35988.488533644209</v>
      </c>
      <c r="D89" s="1">
        <f t="shared" si="8"/>
        <v>12542.54920849856</v>
      </c>
      <c r="E89" s="1">
        <f t="shared" si="9"/>
        <v>1845393.8927411397</v>
      </c>
    </row>
    <row r="90" spans="1:5">
      <c r="A90">
        <f t="shared" si="5"/>
        <v>77</v>
      </c>
      <c r="B90" s="1">
        <f t="shared" si="6"/>
        <v>48531.037742142769</v>
      </c>
      <c r="C90" s="1">
        <f t="shared" si="7"/>
        <v>36228.411790535174</v>
      </c>
      <c r="D90" s="1">
        <f t="shared" si="8"/>
        <v>12302.625951607599</v>
      </c>
      <c r="E90" s="1">
        <f t="shared" si="9"/>
        <v>1809165.4809506047</v>
      </c>
    </row>
    <row r="91" spans="1:5">
      <c r="A91">
        <f t="shared" si="5"/>
        <v>78</v>
      </c>
      <c r="B91" s="1">
        <f t="shared" si="6"/>
        <v>48531.037742142769</v>
      </c>
      <c r="C91" s="1">
        <f t="shared" si="7"/>
        <v>36469.934535805405</v>
      </c>
      <c r="D91" s="1">
        <f t="shared" si="8"/>
        <v>12061.103206337366</v>
      </c>
      <c r="E91" s="1">
        <f t="shared" si="9"/>
        <v>1772695.5464147993</v>
      </c>
    </row>
    <row r="92" spans="1:5">
      <c r="A92">
        <f t="shared" si="5"/>
        <v>79</v>
      </c>
      <c r="B92" s="1">
        <f t="shared" si="6"/>
        <v>48531.037742142769</v>
      </c>
      <c r="C92" s="1">
        <f t="shared" si="7"/>
        <v>36713.06743271077</v>
      </c>
      <c r="D92" s="1">
        <f t="shared" si="8"/>
        <v>11817.970309431996</v>
      </c>
      <c r="E92" s="1">
        <f t="shared" si="9"/>
        <v>1735982.4789820886</v>
      </c>
    </row>
    <row r="93" spans="1:5">
      <c r="A93">
        <f t="shared" si="5"/>
        <v>80</v>
      </c>
      <c r="B93" s="1">
        <f t="shared" si="6"/>
        <v>48531.037742142769</v>
      </c>
      <c r="C93" s="1">
        <f t="shared" si="7"/>
        <v>36957.821215595512</v>
      </c>
      <c r="D93" s="1">
        <f t="shared" si="8"/>
        <v>11573.216526547258</v>
      </c>
      <c r="E93" s="1">
        <f t="shared" si="9"/>
        <v>1699024.657766493</v>
      </c>
    </row>
    <row r="94" spans="1:5">
      <c r="A94">
        <f t="shared" si="5"/>
        <v>81</v>
      </c>
      <c r="B94" s="1">
        <f t="shared" si="6"/>
        <v>48531.037742142769</v>
      </c>
      <c r="C94" s="1">
        <f t="shared" si="7"/>
        <v>37204.206690366147</v>
      </c>
      <c r="D94" s="1">
        <f t="shared" si="8"/>
        <v>11326.83105177662</v>
      </c>
      <c r="E94" s="1">
        <f t="shared" si="9"/>
        <v>1661820.4510761269</v>
      </c>
    </row>
    <row r="95" spans="1:5">
      <c r="A95">
        <f t="shared" si="5"/>
        <v>82</v>
      </c>
      <c r="B95" s="1">
        <f t="shared" si="6"/>
        <v>48531.037742142769</v>
      </c>
      <c r="C95" s="1">
        <f t="shared" si="7"/>
        <v>37452.234734968588</v>
      </c>
      <c r="D95" s="1">
        <f t="shared" si="8"/>
        <v>11078.80300717418</v>
      </c>
      <c r="E95" s="1">
        <f t="shared" si="9"/>
        <v>1624368.2163411584</v>
      </c>
    </row>
    <row r="96" spans="1:5">
      <c r="A96">
        <f t="shared" si="5"/>
        <v>83</v>
      </c>
      <c r="B96" s="1">
        <f t="shared" si="6"/>
        <v>48531.037742142769</v>
      </c>
      <c r="C96" s="1">
        <f t="shared" si="7"/>
        <v>37701.916299868375</v>
      </c>
      <c r="D96" s="1">
        <f t="shared" si="8"/>
        <v>10829.121442274391</v>
      </c>
      <c r="E96" s="1">
        <f t="shared" si="9"/>
        <v>1586666.30004129</v>
      </c>
    </row>
    <row r="97" spans="1:5">
      <c r="A97">
        <f t="shared" si="5"/>
        <v>84</v>
      </c>
      <c r="B97" s="1">
        <f t="shared" si="6"/>
        <v>48531.037742142769</v>
      </c>
      <c r="C97" s="1">
        <f t="shared" si="7"/>
        <v>37953.262408534167</v>
      </c>
      <c r="D97" s="1">
        <f t="shared" si="8"/>
        <v>10577.775333608601</v>
      </c>
      <c r="E97" s="1">
        <f t="shared" si="9"/>
        <v>1548713.0376327559</v>
      </c>
    </row>
    <row r="98" spans="1:5">
      <c r="A98">
        <f t="shared" si="5"/>
        <v>85</v>
      </c>
      <c r="B98" s="1">
        <f t="shared" si="6"/>
        <v>48531.037742142769</v>
      </c>
      <c r="C98" s="1">
        <f t="shared" si="7"/>
        <v>38206.284157924398</v>
      </c>
      <c r="D98" s="1">
        <f t="shared" si="8"/>
        <v>10324.753584218373</v>
      </c>
      <c r="E98" s="1">
        <f t="shared" si="9"/>
        <v>1510506.7534748316</v>
      </c>
    </row>
    <row r="99" spans="1:5">
      <c r="A99">
        <f t="shared" si="5"/>
        <v>86</v>
      </c>
      <c r="B99" s="1">
        <f t="shared" si="6"/>
        <v>48531.037742142769</v>
      </c>
      <c r="C99" s="1">
        <f t="shared" si="7"/>
        <v>38460.992718977228</v>
      </c>
      <c r="D99" s="1">
        <f t="shared" si="8"/>
        <v>10070.045023165545</v>
      </c>
      <c r="E99" s="1">
        <f t="shared" si="9"/>
        <v>1472045.7607558544</v>
      </c>
    </row>
    <row r="100" spans="1:5">
      <c r="A100">
        <f t="shared" si="5"/>
        <v>87</v>
      </c>
      <c r="B100" s="1">
        <f t="shared" si="6"/>
        <v>48531.037742142769</v>
      </c>
      <c r="C100" s="1">
        <f t="shared" si="7"/>
        <v>38717.399337103736</v>
      </c>
      <c r="D100" s="1">
        <f t="shared" si="8"/>
        <v>9813.6384050390297</v>
      </c>
      <c r="E100" s="1">
        <f t="shared" si="9"/>
        <v>1433328.3614187506</v>
      </c>
    </row>
    <row r="101" spans="1:5">
      <c r="A101">
        <f t="shared" si="5"/>
        <v>88</v>
      </c>
      <c r="B101" s="1">
        <f t="shared" si="6"/>
        <v>48531.037742142769</v>
      </c>
      <c r="C101" s="1">
        <f t="shared" si="7"/>
        <v>38975.51533268443</v>
      </c>
      <c r="D101" s="1">
        <f t="shared" si="8"/>
        <v>9555.5224094583373</v>
      </c>
      <c r="E101" s="1">
        <f t="shared" si="9"/>
        <v>1394352.8460860662</v>
      </c>
    </row>
    <row r="102" spans="1:5">
      <c r="A102">
        <f t="shared" si="5"/>
        <v>89</v>
      </c>
      <c r="B102" s="1">
        <f t="shared" si="6"/>
        <v>48531.037742142769</v>
      </c>
      <c r="C102" s="1">
        <f t="shared" si="7"/>
        <v>39235.352101568991</v>
      </c>
      <c r="D102" s="1">
        <f t="shared" si="8"/>
        <v>9295.6856405737763</v>
      </c>
      <c r="E102" s="1">
        <f t="shared" si="9"/>
        <v>1355117.4939844972</v>
      </c>
    </row>
    <row r="103" spans="1:5">
      <c r="A103">
        <f t="shared" si="5"/>
        <v>90</v>
      </c>
      <c r="B103" s="1">
        <f t="shared" si="6"/>
        <v>48531.037742142769</v>
      </c>
      <c r="C103" s="1">
        <f t="shared" si="7"/>
        <v>39496.921115579455</v>
      </c>
      <c r="D103" s="1">
        <f t="shared" si="8"/>
        <v>9034.1166265633146</v>
      </c>
      <c r="E103" s="1">
        <f t="shared" si="9"/>
        <v>1315620.5728689176</v>
      </c>
    </row>
    <row r="104" spans="1:5">
      <c r="A104">
        <f t="shared" si="5"/>
        <v>91</v>
      </c>
      <c r="B104" s="1">
        <f t="shared" si="6"/>
        <v>48531.037742142769</v>
      </c>
      <c r="C104" s="1">
        <f t="shared" si="7"/>
        <v>39760.233923016654</v>
      </c>
      <c r="D104" s="1">
        <f t="shared" si="8"/>
        <v>8770.8038191261185</v>
      </c>
      <c r="E104" s="1">
        <f t="shared" si="9"/>
        <v>1275860.338945901</v>
      </c>
    </row>
    <row r="105" spans="1:5">
      <c r="A105">
        <f t="shared" si="5"/>
        <v>92</v>
      </c>
      <c r="B105" s="1">
        <f t="shared" si="6"/>
        <v>48531.037742142769</v>
      </c>
      <c r="C105" s="1">
        <f t="shared" si="7"/>
        <v>40025.302149170093</v>
      </c>
      <c r="D105" s="1">
        <f t="shared" si="8"/>
        <v>8505.7355929726746</v>
      </c>
      <c r="E105" s="1">
        <f t="shared" si="9"/>
        <v>1235835.0367967309</v>
      </c>
    </row>
    <row r="106" spans="1:5">
      <c r="A106">
        <f t="shared" si="5"/>
        <v>93</v>
      </c>
      <c r="B106" s="1">
        <f t="shared" si="6"/>
        <v>48531.037742142769</v>
      </c>
      <c r="C106" s="1">
        <f t="shared" si="7"/>
        <v>40292.13749683123</v>
      </c>
      <c r="D106" s="1">
        <f t="shared" si="8"/>
        <v>8238.9002453115409</v>
      </c>
      <c r="E106" s="1">
        <f t="shared" si="9"/>
        <v>1195542.8992998998</v>
      </c>
    </row>
    <row r="107" spans="1:5">
      <c r="A107">
        <f t="shared" si="5"/>
        <v>94</v>
      </c>
      <c r="B107" s="1">
        <f t="shared" si="6"/>
        <v>48531.037742142769</v>
      </c>
      <c r="C107" s="1">
        <f t="shared" si="7"/>
        <v>40560.7517468101</v>
      </c>
      <c r="D107" s="1">
        <f t="shared" si="8"/>
        <v>7970.2859953326661</v>
      </c>
      <c r="E107" s="1">
        <f t="shared" si="9"/>
        <v>1154982.1475530898</v>
      </c>
    </row>
    <row r="108" spans="1:5">
      <c r="A108">
        <f t="shared" si="5"/>
        <v>95</v>
      </c>
      <c r="B108" s="1">
        <f t="shared" si="6"/>
        <v>48531.037742142769</v>
      </c>
      <c r="C108" s="1">
        <f t="shared" si="7"/>
        <v>40831.156758455501</v>
      </c>
      <c r="D108" s="1">
        <f t="shared" si="8"/>
        <v>7699.8809836872661</v>
      </c>
      <c r="E108" s="1">
        <f t="shared" si="9"/>
        <v>1114150.9907946342</v>
      </c>
    </row>
    <row r="109" spans="1:5">
      <c r="A109">
        <f t="shared" si="5"/>
        <v>96</v>
      </c>
      <c r="B109" s="1">
        <f t="shared" si="6"/>
        <v>48531.037742142769</v>
      </c>
      <c r="C109" s="1">
        <f t="shared" si="7"/>
        <v>41103.364470178538</v>
      </c>
      <c r="D109" s="1">
        <f t="shared" si="8"/>
        <v>7427.6732719642287</v>
      </c>
      <c r="E109" s="1">
        <f t="shared" si="9"/>
        <v>1073047.6263244557</v>
      </c>
    </row>
    <row r="110" spans="1:5">
      <c r="A110">
        <f t="shared" si="5"/>
        <v>97</v>
      </c>
      <c r="B110" s="1">
        <f t="shared" si="6"/>
        <v>48531.037742142769</v>
      </c>
      <c r="C110" s="1">
        <f t="shared" si="7"/>
        <v>41377.386899979727</v>
      </c>
      <c r="D110" s="1">
        <f t="shared" si="8"/>
        <v>7153.6508421630388</v>
      </c>
      <c r="E110" s="1">
        <f t="shared" si="9"/>
        <v>1031670.2394244759</v>
      </c>
    </row>
    <row r="111" spans="1:5">
      <c r="A111">
        <f t="shared" si="5"/>
        <v>98</v>
      </c>
      <c r="B111" s="1">
        <f t="shared" si="6"/>
        <v>48531.037742142769</v>
      </c>
      <c r="C111" s="1">
        <f t="shared" si="7"/>
        <v>41653.236145979594</v>
      </c>
      <c r="D111" s="1">
        <f t="shared" si="8"/>
        <v>6877.8015961631736</v>
      </c>
      <c r="E111" s="1">
        <f t="shared" si="9"/>
        <v>990017.00327849633</v>
      </c>
    </row>
    <row r="112" spans="1:5">
      <c r="A112">
        <f t="shared" si="5"/>
        <v>99</v>
      </c>
      <c r="B112" s="1">
        <f t="shared" si="6"/>
        <v>48531.037742142769</v>
      </c>
      <c r="C112" s="1">
        <f t="shared" si="7"/>
        <v>41930.924386952793</v>
      </c>
      <c r="D112" s="1">
        <f t="shared" si="8"/>
        <v>6600.1133551899757</v>
      </c>
      <c r="E112" s="1">
        <f t="shared" si="9"/>
        <v>948086.07889154356</v>
      </c>
    </row>
    <row r="113" spans="1:5">
      <c r="A113">
        <f t="shared" si="5"/>
        <v>100</v>
      </c>
      <c r="B113" s="1">
        <f t="shared" si="6"/>
        <v>48531.037742142769</v>
      </c>
      <c r="C113" s="1">
        <f t="shared" si="7"/>
        <v>42210.463882865814</v>
      </c>
      <c r="D113" s="1">
        <f t="shared" si="8"/>
        <v>6320.5738592769576</v>
      </c>
      <c r="E113" s="1">
        <f t="shared" si="9"/>
        <v>905875.61500867771</v>
      </c>
    </row>
    <row r="114" spans="1:5">
      <c r="A114">
        <f t="shared" si="5"/>
        <v>101</v>
      </c>
      <c r="B114" s="1">
        <f t="shared" si="6"/>
        <v>48531.037742142769</v>
      </c>
      <c r="C114" s="1">
        <f t="shared" si="7"/>
        <v>42491.866975418248</v>
      </c>
      <c r="D114" s="1">
        <f t="shared" si="8"/>
        <v>6039.1707667245182</v>
      </c>
      <c r="E114" s="1">
        <f t="shared" si="9"/>
        <v>863383.74803325941</v>
      </c>
    </row>
    <row r="115" spans="1:5">
      <c r="A115">
        <f t="shared" si="5"/>
        <v>102</v>
      </c>
      <c r="B115" s="1">
        <f t="shared" si="6"/>
        <v>48531.037742142769</v>
      </c>
      <c r="C115" s="1">
        <f t="shared" si="7"/>
        <v>42775.146088587702</v>
      </c>
      <c r="D115" s="1">
        <f t="shared" si="8"/>
        <v>5755.8916535550634</v>
      </c>
      <c r="E115" s="1">
        <f t="shared" si="9"/>
        <v>820608.60194467171</v>
      </c>
    </row>
    <row r="116" spans="1:5">
      <c r="A116">
        <f t="shared" si="5"/>
        <v>103</v>
      </c>
      <c r="B116" s="1">
        <f t="shared" si="6"/>
        <v>48531.037742142769</v>
      </c>
      <c r="C116" s="1">
        <f t="shared" si="7"/>
        <v>43060.313729178291</v>
      </c>
      <c r="D116" s="1">
        <f t="shared" si="8"/>
        <v>5470.7240129644788</v>
      </c>
      <c r="E116" s="1">
        <f t="shared" si="9"/>
        <v>777548.28821549343</v>
      </c>
    </row>
    <row r="117" spans="1:5">
      <c r="A117">
        <f t="shared" si="5"/>
        <v>104</v>
      </c>
      <c r="B117" s="1">
        <f t="shared" si="6"/>
        <v>48531.037742142769</v>
      </c>
      <c r="C117" s="1">
        <f t="shared" si="7"/>
        <v>43347.382487372815</v>
      </c>
      <c r="D117" s="1">
        <f t="shared" si="8"/>
        <v>5183.6552547699566</v>
      </c>
      <c r="E117" s="1">
        <f t="shared" si="9"/>
        <v>734200.90572812059</v>
      </c>
    </row>
    <row r="118" spans="1:5">
      <c r="A118">
        <f t="shared" si="5"/>
        <v>105</v>
      </c>
      <c r="B118" s="1">
        <f t="shared" si="6"/>
        <v>48531.037742142769</v>
      </c>
      <c r="C118" s="1">
        <f t="shared" si="7"/>
        <v>43636.365037288633</v>
      </c>
      <c r="D118" s="1">
        <f t="shared" si="8"/>
        <v>4894.6727048541379</v>
      </c>
      <c r="E118" s="1">
        <f t="shared" si="9"/>
        <v>690564.54069083196</v>
      </c>
    </row>
    <row r="119" spans="1:5">
      <c r="A119">
        <f t="shared" si="5"/>
        <v>106</v>
      </c>
      <c r="B119" s="1">
        <f t="shared" si="6"/>
        <v>48531.037742142769</v>
      </c>
      <c r="C119" s="1">
        <f t="shared" si="7"/>
        <v>43927.274137537221</v>
      </c>
      <c r="D119" s="1">
        <f t="shared" si="8"/>
        <v>4603.7636046055468</v>
      </c>
      <c r="E119" s="1">
        <f t="shared" si="9"/>
        <v>646637.26655329473</v>
      </c>
    </row>
    <row r="120" spans="1:5">
      <c r="A120">
        <f t="shared" si="5"/>
        <v>107</v>
      </c>
      <c r="B120" s="1">
        <f t="shared" si="6"/>
        <v>48531.037742142769</v>
      </c>
      <c r="C120" s="1">
        <f t="shared" si="7"/>
        <v>44220.122631787468</v>
      </c>
      <c r="D120" s="1">
        <f t="shared" si="8"/>
        <v>4310.9151103552986</v>
      </c>
      <c r="E120" s="1">
        <f t="shared" si="9"/>
        <v>602417.14392150729</v>
      </c>
    </row>
    <row r="121" spans="1:5">
      <c r="A121">
        <f t="shared" si="5"/>
        <v>108</v>
      </c>
      <c r="B121" s="1">
        <f t="shared" si="6"/>
        <v>48531.037742142769</v>
      </c>
      <c r="C121" s="1">
        <f t="shared" si="7"/>
        <v>44514.923449332724</v>
      </c>
      <c r="D121" s="1">
        <f t="shared" si="8"/>
        <v>4016.1142928100489</v>
      </c>
      <c r="E121" s="1">
        <f t="shared" si="9"/>
        <v>557902.22047217458</v>
      </c>
    </row>
    <row r="122" spans="1:5">
      <c r="A122">
        <f t="shared" si="5"/>
        <v>109</v>
      </c>
      <c r="B122" s="1">
        <f t="shared" si="6"/>
        <v>48531.037742142769</v>
      </c>
      <c r="C122" s="1">
        <f t="shared" si="7"/>
        <v>44811.689605661602</v>
      </c>
      <c r="D122" s="1">
        <f t="shared" si="8"/>
        <v>3719.3481364811641</v>
      </c>
      <c r="E122" s="1">
        <f t="shared" si="9"/>
        <v>513090.53086651297</v>
      </c>
    </row>
    <row r="123" spans="1:5">
      <c r="A123">
        <f t="shared" si="5"/>
        <v>110</v>
      </c>
      <c r="B123" s="1">
        <f t="shared" si="6"/>
        <v>48531.037742142769</v>
      </c>
      <c r="C123" s="1">
        <f t="shared" si="7"/>
        <v>45110.434203032681</v>
      </c>
      <c r="D123" s="1">
        <f t="shared" si="8"/>
        <v>3420.6035391100868</v>
      </c>
      <c r="E123" s="1">
        <f t="shared" si="9"/>
        <v>467980.09666348028</v>
      </c>
    </row>
    <row r="124" spans="1:5">
      <c r="A124">
        <f t="shared" si="5"/>
        <v>111</v>
      </c>
      <c r="B124" s="1">
        <f t="shared" si="6"/>
        <v>48531.037742142769</v>
      </c>
      <c r="C124" s="1">
        <f t="shared" si="7"/>
        <v>45411.170431052902</v>
      </c>
      <c r="D124" s="1">
        <f t="shared" si="8"/>
        <v>3119.8673110898685</v>
      </c>
      <c r="E124" s="1">
        <f t="shared" si="9"/>
        <v>422568.92623242736</v>
      </c>
    </row>
    <row r="125" spans="1:5">
      <c r="A125">
        <f t="shared" si="5"/>
        <v>112</v>
      </c>
      <c r="B125" s="1">
        <f t="shared" si="6"/>
        <v>48531.037742142769</v>
      </c>
      <c r="C125" s="1">
        <f t="shared" si="7"/>
        <v>45713.911567259922</v>
      </c>
      <c r="D125" s="1">
        <f t="shared" si="8"/>
        <v>2817.1261748828492</v>
      </c>
      <c r="E125" s="1">
        <f t="shared" si="9"/>
        <v>376855.01466516743</v>
      </c>
    </row>
    <row r="126" spans="1:5">
      <c r="A126">
        <f t="shared" si="5"/>
        <v>113</v>
      </c>
      <c r="B126" s="1">
        <f t="shared" si="6"/>
        <v>48531.037742142769</v>
      </c>
      <c r="C126" s="1">
        <f t="shared" si="7"/>
        <v>46018.670977708316</v>
      </c>
      <c r="D126" s="1">
        <f t="shared" si="8"/>
        <v>2512.3667644344496</v>
      </c>
      <c r="E126" s="1">
        <f t="shared" si="9"/>
        <v>330836.34368745913</v>
      </c>
    </row>
    <row r="127" spans="1:5">
      <c r="A127">
        <f t="shared" si="5"/>
        <v>114</v>
      </c>
      <c r="B127" s="1">
        <f t="shared" si="6"/>
        <v>48531.037742142769</v>
      </c>
      <c r="C127" s="1">
        <f t="shared" si="7"/>
        <v>46325.462117559706</v>
      </c>
      <c r="D127" s="1">
        <f t="shared" si="8"/>
        <v>2205.5756245830612</v>
      </c>
      <c r="E127" s="1">
        <f t="shared" si="9"/>
        <v>284510.88156989944</v>
      </c>
    </row>
    <row r="128" spans="1:5">
      <c r="A128">
        <f t="shared" si="5"/>
        <v>115</v>
      </c>
      <c r="B128" s="1">
        <f t="shared" si="6"/>
        <v>48531.037742142769</v>
      </c>
      <c r="C128" s="1">
        <f t="shared" si="7"/>
        <v>46634.298531676774</v>
      </c>
      <c r="D128" s="1">
        <f t="shared" si="8"/>
        <v>1896.7392104659964</v>
      </c>
      <c r="E128" s="1">
        <f t="shared" si="9"/>
        <v>237876.58303822268</v>
      </c>
    </row>
    <row r="129" spans="1:5">
      <c r="A129">
        <f t="shared" si="5"/>
        <v>116</v>
      </c>
      <c r="B129" s="1">
        <f t="shared" si="6"/>
        <v>48531.037742142769</v>
      </c>
      <c r="C129" s="1">
        <f t="shared" si="7"/>
        <v>46945.193855221281</v>
      </c>
      <c r="D129" s="1">
        <f t="shared" si="8"/>
        <v>1585.8438869214847</v>
      </c>
      <c r="E129" s="1">
        <f t="shared" si="9"/>
        <v>190931.38918300142</v>
      </c>
    </row>
    <row r="130" spans="1:5">
      <c r="A130">
        <f t="shared" si="5"/>
        <v>117</v>
      </c>
      <c r="B130" s="1">
        <f t="shared" si="6"/>
        <v>48531.037742142769</v>
      </c>
      <c r="C130" s="1">
        <f t="shared" si="7"/>
        <v>47258.161814256091</v>
      </c>
      <c r="D130" s="1">
        <f t="shared" si="8"/>
        <v>1272.8759278866762</v>
      </c>
      <c r="E130" s="1">
        <f t="shared" si="9"/>
        <v>143673.22736874531</v>
      </c>
    </row>
    <row r="131" spans="1:5">
      <c r="A131">
        <f t="shared" si="5"/>
        <v>118</v>
      </c>
      <c r="B131" s="1">
        <f t="shared" si="6"/>
        <v>48531.037742142769</v>
      </c>
      <c r="C131" s="1">
        <f t="shared" si="7"/>
        <v>47573.216226351135</v>
      </c>
      <c r="D131" s="1">
        <f t="shared" si="8"/>
        <v>957.82151579163553</v>
      </c>
      <c r="E131" s="1">
        <f t="shared" si="9"/>
        <v>96100.011142394185</v>
      </c>
    </row>
    <row r="132" spans="1:5">
      <c r="A132">
        <f t="shared" si="5"/>
        <v>119</v>
      </c>
      <c r="B132" s="1">
        <f t="shared" si="6"/>
        <v>48531.037742142769</v>
      </c>
      <c r="C132" s="1">
        <f t="shared" si="7"/>
        <v>47890.371001193475</v>
      </c>
      <c r="D132" s="1">
        <f t="shared" si="8"/>
        <v>640.66674094929465</v>
      </c>
      <c r="E132" s="1">
        <f t="shared" si="9"/>
        <v>48209.640141200711</v>
      </c>
    </row>
    <row r="133" spans="1:5">
      <c r="A133">
        <f t="shared" si="5"/>
        <v>120</v>
      </c>
      <c r="B133" s="1">
        <f t="shared" si="6"/>
        <v>48531.037742142769</v>
      </c>
      <c r="C133" s="1">
        <f t="shared" si="7"/>
        <v>48209.640141201431</v>
      </c>
      <c r="D133" s="1">
        <f t="shared" si="8"/>
        <v>321.39760094133811</v>
      </c>
      <c r="E133" s="1">
        <f t="shared" si="9"/>
        <v>-7.2031980380415916E-10</v>
      </c>
    </row>
    <row r="134" spans="1:5">
      <c r="A134" t="str">
        <f t="shared" si="5"/>
        <v/>
      </c>
      <c r="B134" s="1" t="str">
        <f t="shared" si="6"/>
        <v/>
      </c>
      <c r="C134" s="1" t="str">
        <f t="shared" si="7"/>
        <v/>
      </c>
      <c r="D134" s="1" t="str">
        <f t="shared" si="8"/>
        <v/>
      </c>
      <c r="E134" s="1" t="str">
        <f t="shared" si="9"/>
        <v/>
      </c>
    </row>
    <row r="135" spans="1:5">
      <c r="A135" t="str">
        <f t="shared" si="5"/>
        <v/>
      </c>
      <c r="B135" s="1" t="str">
        <f t="shared" si="6"/>
        <v/>
      </c>
      <c r="C135" s="1" t="str">
        <f t="shared" si="7"/>
        <v/>
      </c>
      <c r="D135" s="1" t="str">
        <f t="shared" si="8"/>
        <v/>
      </c>
      <c r="E135" s="1" t="str">
        <f t="shared" si="9"/>
        <v/>
      </c>
    </row>
    <row r="136" spans="1:5">
      <c r="A136" t="str">
        <f t="shared" si="5"/>
        <v/>
      </c>
      <c r="B136" s="1" t="str">
        <f t="shared" si="6"/>
        <v/>
      </c>
      <c r="C136" s="1" t="str">
        <f t="shared" si="7"/>
        <v/>
      </c>
      <c r="D136" s="1" t="str">
        <f t="shared" si="8"/>
        <v/>
      </c>
      <c r="E136" s="1" t="str">
        <f t="shared" si="9"/>
        <v/>
      </c>
    </row>
    <row r="137" spans="1:5">
      <c r="A137" t="str">
        <f t="shared" si="5"/>
        <v/>
      </c>
      <c r="B137" s="1" t="str">
        <f t="shared" si="6"/>
        <v/>
      </c>
      <c r="C137" s="1" t="str">
        <f t="shared" si="7"/>
        <v/>
      </c>
      <c r="D137" s="1" t="str">
        <f t="shared" si="8"/>
        <v/>
      </c>
      <c r="E137" s="1" t="str">
        <f t="shared" si="9"/>
        <v/>
      </c>
    </row>
    <row r="138" spans="1:5">
      <c r="A138" t="str">
        <f t="shared" si="5"/>
        <v/>
      </c>
      <c r="B138" s="1" t="str">
        <f t="shared" si="6"/>
        <v/>
      </c>
      <c r="C138" s="1" t="str">
        <f t="shared" si="7"/>
        <v/>
      </c>
      <c r="D138" s="1" t="str">
        <f t="shared" si="8"/>
        <v/>
      </c>
      <c r="E138" s="1" t="str">
        <f t="shared" si="9"/>
        <v/>
      </c>
    </row>
    <row r="139" spans="1:5">
      <c r="A139" t="str">
        <f t="shared" si="5"/>
        <v/>
      </c>
      <c r="B139" s="1" t="str">
        <f t="shared" si="6"/>
        <v/>
      </c>
      <c r="C139" s="1" t="str">
        <f t="shared" si="7"/>
        <v/>
      </c>
      <c r="D139" s="1" t="str">
        <f t="shared" si="8"/>
        <v/>
      </c>
      <c r="E139" s="1" t="str">
        <f t="shared" si="9"/>
        <v/>
      </c>
    </row>
    <row r="140" spans="1:5">
      <c r="A140" t="str">
        <f t="shared" si="5"/>
        <v/>
      </c>
      <c r="B140" s="1" t="str">
        <f t="shared" si="6"/>
        <v/>
      </c>
      <c r="C140" s="1" t="str">
        <f t="shared" si="7"/>
        <v/>
      </c>
      <c r="D140" s="1" t="str">
        <f t="shared" si="8"/>
        <v/>
      </c>
      <c r="E140" s="1" t="str">
        <f t="shared" si="9"/>
        <v/>
      </c>
    </row>
    <row r="141" spans="1:5">
      <c r="A141" t="str">
        <f t="shared" si="5"/>
        <v/>
      </c>
      <c r="B141" s="1" t="str">
        <f t="shared" si="6"/>
        <v/>
      </c>
      <c r="C141" s="1" t="str">
        <f t="shared" si="7"/>
        <v/>
      </c>
      <c r="D141" s="1" t="str">
        <f t="shared" si="8"/>
        <v/>
      </c>
      <c r="E141" s="1" t="str">
        <f t="shared" si="9"/>
        <v/>
      </c>
    </row>
    <row r="142" spans="1:5">
      <c r="A142" t="str">
        <f t="shared" si="5"/>
        <v/>
      </c>
      <c r="B142" s="1" t="str">
        <f t="shared" si="6"/>
        <v/>
      </c>
      <c r="C142" s="1" t="str">
        <f t="shared" si="7"/>
        <v/>
      </c>
      <c r="D142" s="1" t="str">
        <f t="shared" si="8"/>
        <v/>
      </c>
      <c r="E142" s="1" t="str">
        <f t="shared" si="9"/>
        <v/>
      </c>
    </row>
    <row r="143" spans="1:5">
      <c r="A143" t="str">
        <f t="shared" si="5"/>
        <v/>
      </c>
      <c r="B143" s="1" t="str">
        <f t="shared" si="6"/>
        <v/>
      </c>
      <c r="C143" s="1" t="str">
        <f t="shared" si="7"/>
        <v/>
      </c>
      <c r="D143" s="1" t="str">
        <f t="shared" si="8"/>
        <v/>
      </c>
      <c r="E143" s="1" t="str">
        <f t="shared" si="9"/>
        <v/>
      </c>
    </row>
    <row r="144" spans="1:5">
      <c r="A144" t="str">
        <f t="shared" ref="A144:A178" si="10">IF(($B$7*$B$8&gt;A143),IF(($B$7*$B$8)=A143,"",A143+1),"")</f>
        <v/>
      </c>
      <c r="B144" s="1" t="str">
        <f t="shared" ref="B144:B207" si="11">IF(A144="","",$B$14)</f>
        <v/>
      </c>
      <c r="C144" s="1" t="str">
        <f t="shared" ref="C144:C178" si="12">IF(A144="","",B144-D144)</f>
        <v/>
      </c>
      <c r="D144" s="1" t="str">
        <f t="shared" ref="D144:D178" si="13">IF(A144="","",(E143*($B$6/$B$8)))</f>
        <v/>
      </c>
      <c r="E144" s="1" t="str">
        <f t="shared" ref="E144:E178" si="14">IF(A144="","",E143-C144)</f>
        <v/>
      </c>
    </row>
    <row r="145" spans="1:5">
      <c r="A145" t="str">
        <f t="shared" si="10"/>
        <v/>
      </c>
      <c r="B145" s="1" t="str">
        <f t="shared" si="11"/>
        <v/>
      </c>
      <c r="C145" s="1" t="str">
        <f t="shared" si="12"/>
        <v/>
      </c>
      <c r="D145" s="1" t="str">
        <f t="shared" si="13"/>
        <v/>
      </c>
      <c r="E145" s="1" t="str">
        <f t="shared" si="14"/>
        <v/>
      </c>
    </row>
    <row r="146" spans="1:5">
      <c r="A146" t="str">
        <f t="shared" si="10"/>
        <v/>
      </c>
      <c r="B146" s="1" t="str">
        <f t="shared" si="11"/>
        <v/>
      </c>
      <c r="C146" s="1" t="str">
        <f t="shared" si="12"/>
        <v/>
      </c>
      <c r="D146" s="1" t="str">
        <f t="shared" si="13"/>
        <v/>
      </c>
      <c r="E146" s="1" t="str">
        <f t="shared" si="14"/>
        <v/>
      </c>
    </row>
    <row r="147" spans="1:5">
      <c r="A147" t="str">
        <f t="shared" si="10"/>
        <v/>
      </c>
      <c r="B147" s="1" t="str">
        <f t="shared" si="11"/>
        <v/>
      </c>
      <c r="C147" s="1" t="str">
        <f t="shared" si="12"/>
        <v/>
      </c>
      <c r="D147" s="1" t="str">
        <f t="shared" si="13"/>
        <v/>
      </c>
      <c r="E147" s="1" t="str">
        <f t="shared" si="14"/>
        <v/>
      </c>
    </row>
    <row r="148" spans="1:5">
      <c r="A148" t="str">
        <f t="shared" si="10"/>
        <v/>
      </c>
      <c r="B148" s="1" t="str">
        <f t="shared" si="11"/>
        <v/>
      </c>
      <c r="C148" s="1" t="str">
        <f t="shared" si="12"/>
        <v/>
      </c>
      <c r="D148" s="1" t="str">
        <f t="shared" si="13"/>
        <v/>
      </c>
      <c r="E148" s="1" t="str">
        <f t="shared" si="14"/>
        <v/>
      </c>
    </row>
    <row r="149" spans="1:5">
      <c r="A149" t="str">
        <f t="shared" si="10"/>
        <v/>
      </c>
      <c r="B149" s="1" t="str">
        <f t="shared" si="11"/>
        <v/>
      </c>
      <c r="C149" s="1" t="str">
        <f t="shared" si="12"/>
        <v/>
      </c>
      <c r="D149" s="1" t="str">
        <f t="shared" si="13"/>
        <v/>
      </c>
      <c r="E149" s="1" t="str">
        <f t="shared" si="14"/>
        <v/>
      </c>
    </row>
    <row r="150" spans="1:5">
      <c r="A150" t="str">
        <f t="shared" si="10"/>
        <v/>
      </c>
      <c r="B150" s="1" t="str">
        <f t="shared" si="11"/>
        <v/>
      </c>
      <c r="C150" s="1" t="str">
        <f t="shared" si="12"/>
        <v/>
      </c>
      <c r="D150" s="1" t="str">
        <f t="shared" si="13"/>
        <v/>
      </c>
      <c r="E150" s="1" t="str">
        <f t="shared" si="14"/>
        <v/>
      </c>
    </row>
    <row r="151" spans="1:5">
      <c r="A151" t="str">
        <f t="shared" si="10"/>
        <v/>
      </c>
      <c r="B151" s="1" t="str">
        <f t="shared" si="11"/>
        <v/>
      </c>
      <c r="C151" s="1" t="str">
        <f t="shared" si="12"/>
        <v/>
      </c>
      <c r="D151" s="1" t="str">
        <f t="shared" si="13"/>
        <v/>
      </c>
      <c r="E151" s="1" t="str">
        <f t="shared" si="14"/>
        <v/>
      </c>
    </row>
    <row r="152" spans="1:5">
      <c r="A152" t="str">
        <f t="shared" si="10"/>
        <v/>
      </c>
      <c r="B152" s="1" t="str">
        <f t="shared" si="11"/>
        <v/>
      </c>
      <c r="C152" s="1" t="str">
        <f t="shared" si="12"/>
        <v/>
      </c>
      <c r="D152" s="1" t="str">
        <f t="shared" si="13"/>
        <v/>
      </c>
      <c r="E152" s="1" t="str">
        <f t="shared" si="14"/>
        <v/>
      </c>
    </row>
    <row r="153" spans="1:5">
      <c r="A153" t="str">
        <f t="shared" si="10"/>
        <v/>
      </c>
      <c r="B153" s="1" t="str">
        <f t="shared" si="11"/>
        <v/>
      </c>
      <c r="C153" s="1" t="str">
        <f t="shared" si="12"/>
        <v/>
      </c>
      <c r="D153" s="1" t="str">
        <f t="shared" si="13"/>
        <v/>
      </c>
      <c r="E153" s="1" t="str">
        <f t="shared" si="14"/>
        <v/>
      </c>
    </row>
    <row r="154" spans="1:5">
      <c r="A154" t="str">
        <f t="shared" si="10"/>
        <v/>
      </c>
      <c r="B154" s="1" t="str">
        <f t="shared" si="11"/>
        <v/>
      </c>
      <c r="C154" s="1" t="str">
        <f t="shared" si="12"/>
        <v/>
      </c>
      <c r="D154" s="1" t="str">
        <f t="shared" si="13"/>
        <v/>
      </c>
      <c r="E154" s="1" t="str">
        <f t="shared" si="14"/>
        <v/>
      </c>
    </row>
    <row r="155" spans="1:5">
      <c r="A155" t="str">
        <f t="shared" si="10"/>
        <v/>
      </c>
      <c r="B155" s="1" t="str">
        <f t="shared" si="11"/>
        <v/>
      </c>
      <c r="C155" s="1" t="str">
        <f t="shared" si="12"/>
        <v/>
      </c>
      <c r="D155" s="1" t="str">
        <f t="shared" si="13"/>
        <v/>
      </c>
      <c r="E155" s="1" t="str">
        <f t="shared" si="14"/>
        <v/>
      </c>
    </row>
    <row r="156" spans="1:5">
      <c r="A156" t="str">
        <f t="shared" si="10"/>
        <v/>
      </c>
      <c r="B156" s="1" t="str">
        <f t="shared" si="11"/>
        <v/>
      </c>
      <c r="C156" s="1" t="str">
        <f t="shared" si="12"/>
        <v/>
      </c>
      <c r="D156" s="1" t="str">
        <f t="shared" si="13"/>
        <v/>
      </c>
      <c r="E156" s="1" t="str">
        <f t="shared" si="14"/>
        <v/>
      </c>
    </row>
    <row r="157" spans="1:5">
      <c r="A157" t="str">
        <f t="shared" si="10"/>
        <v/>
      </c>
      <c r="B157" s="1" t="str">
        <f t="shared" si="11"/>
        <v/>
      </c>
      <c r="C157" s="1" t="str">
        <f t="shared" si="12"/>
        <v/>
      </c>
      <c r="D157" s="1" t="str">
        <f t="shared" si="13"/>
        <v/>
      </c>
      <c r="E157" s="1" t="str">
        <f t="shared" si="14"/>
        <v/>
      </c>
    </row>
    <row r="158" spans="1:5">
      <c r="A158" t="str">
        <f t="shared" si="10"/>
        <v/>
      </c>
      <c r="B158" s="1" t="str">
        <f t="shared" si="11"/>
        <v/>
      </c>
      <c r="C158" s="1" t="str">
        <f t="shared" si="12"/>
        <v/>
      </c>
      <c r="D158" s="1" t="str">
        <f t="shared" si="13"/>
        <v/>
      </c>
      <c r="E158" s="1" t="str">
        <f t="shared" si="14"/>
        <v/>
      </c>
    </row>
    <row r="159" spans="1:5">
      <c r="A159" t="str">
        <f t="shared" si="10"/>
        <v/>
      </c>
      <c r="B159" s="1" t="str">
        <f t="shared" si="11"/>
        <v/>
      </c>
      <c r="C159" s="1" t="str">
        <f t="shared" si="12"/>
        <v/>
      </c>
      <c r="D159" s="1" t="str">
        <f t="shared" si="13"/>
        <v/>
      </c>
      <c r="E159" s="1" t="str">
        <f t="shared" si="14"/>
        <v/>
      </c>
    </row>
    <row r="160" spans="1:5">
      <c r="A160" t="str">
        <f t="shared" si="10"/>
        <v/>
      </c>
      <c r="B160" s="1" t="str">
        <f t="shared" si="11"/>
        <v/>
      </c>
      <c r="C160" s="1" t="str">
        <f t="shared" si="12"/>
        <v/>
      </c>
      <c r="D160" s="1" t="str">
        <f t="shared" si="13"/>
        <v/>
      </c>
      <c r="E160" s="1" t="str">
        <f t="shared" si="14"/>
        <v/>
      </c>
    </row>
    <row r="161" spans="1:5">
      <c r="A161" t="str">
        <f t="shared" si="10"/>
        <v/>
      </c>
      <c r="B161" s="1" t="str">
        <f t="shared" si="11"/>
        <v/>
      </c>
      <c r="C161" s="1" t="str">
        <f t="shared" si="12"/>
        <v/>
      </c>
      <c r="D161" s="1" t="str">
        <f t="shared" si="13"/>
        <v/>
      </c>
      <c r="E161" s="1" t="str">
        <f t="shared" si="14"/>
        <v/>
      </c>
    </row>
    <row r="162" spans="1:5">
      <c r="A162" t="str">
        <f t="shared" si="10"/>
        <v/>
      </c>
      <c r="B162" s="1" t="str">
        <f t="shared" si="11"/>
        <v/>
      </c>
      <c r="C162" s="1" t="str">
        <f t="shared" si="12"/>
        <v/>
      </c>
      <c r="D162" s="1" t="str">
        <f t="shared" si="13"/>
        <v/>
      </c>
      <c r="E162" s="1" t="str">
        <f t="shared" si="14"/>
        <v/>
      </c>
    </row>
    <row r="163" spans="1:5">
      <c r="A163" t="str">
        <f t="shared" si="10"/>
        <v/>
      </c>
      <c r="B163" s="1" t="str">
        <f t="shared" si="11"/>
        <v/>
      </c>
      <c r="C163" s="1" t="str">
        <f t="shared" si="12"/>
        <v/>
      </c>
      <c r="D163" s="1" t="str">
        <f t="shared" si="13"/>
        <v/>
      </c>
      <c r="E163" s="1" t="str">
        <f t="shared" si="14"/>
        <v/>
      </c>
    </row>
    <row r="164" spans="1:5">
      <c r="A164" t="str">
        <f t="shared" si="10"/>
        <v/>
      </c>
      <c r="B164" s="1" t="str">
        <f t="shared" si="11"/>
        <v/>
      </c>
      <c r="C164" s="1" t="str">
        <f t="shared" si="12"/>
        <v/>
      </c>
      <c r="D164" s="1" t="str">
        <f t="shared" si="13"/>
        <v/>
      </c>
      <c r="E164" s="1" t="str">
        <f t="shared" si="14"/>
        <v/>
      </c>
    </row>
    <row r="165" spans="1:5">
      <c r="A165" t="str">
        <f t="shared" si="10"/>
        <v/>
      </c>
      <c r="B165" s="1" t="str">
        <f t="shared" si="11"/>
        <v/>
      </c>
      <c r="C165" s="1" t="str">
        <f t="shared" si="12"/>
        <v/>
      </c>
      <c r="D165" s="1" t="str">
        <f t="shared" si="13"/>
        <v/>
      </c>
      <c r="E165" s="1" t="str">
        <f t="shared" si="14"/>
        <v/>
      </c>
    </row>
    <row r="166" spans="1:5">
      <c r="A166" t="str">
        <f t="shared" si="10"/>
        <v/>
      </c>
      <c r="B166" s="1" t="str">
        <f t="shared" si="11"/>
        <v/>
      </c>
      <c r="C166" s="1" t="str">
        <f t="shared" si="12"/>
        <v/>
      </c>
      <c r="D166" s="1" t="str">
        <f t="shared" si="13"/>
        <v/>
      </c>
      <c r="E166" s="1" t="str">
        <f t="shared" si="14"/>
        <v/>
      </c>
    </row>
    <row r="167" spans="1:5">
      <c r="A167" t="str">
        <f t="shared" si="10"/>
        <v/>
      </c>
      <c r="B167" s="1" t="str">
        <f t="shared" si="11"/>
        <v/>
      </c>
      <c r="C167" s="1" t="str">
        <f t="shared" si="12"/>
        <v/>
      </c>
      <c r="D167" s="1" t="str">
        <f t="shared" si="13"/>
        <v/>
      </c>
      <c r="E167" s="1" t="str">
        <f t="shared" si="14"/>
        <v/>
      </c>
    </row>
    <row r="168" spans="1:5">
      <c r="A168" t="str">
        <f t="shared" si="10"/>
        <v/>
      </c>
      <c r="B168" s="1" t="str">
        <f t="shared" si="11"/>
        <v/>
      </c>
      <c r="C168" s="1" t="str">
        <f t="shared" si="12"/>
        <v/>
      </c>
      <c r="D168" s="1" t="str">
        <f t="shared" si="13"/>
        <v/>
      </c>
      <c r="E168" s="1" t="str">
        <f t="shared" si="14"/>
        <v/>
      </c>
    </row>
    <row r="169" spans="1:5">
      <c r="A169" t="str">
        <f t="shared" si="10"/>
        <v/>
      </c>
      <c r="B169" s="1" t="str">
        <f t="shared" si="11"/>
        <v/>
      </c>
      <c r="C169" s="1" t="str">
        <f t="shared" si="12"/>
        <v/>
      </c>
      <c r="D169" s="1" t="str">
        <f t="shared" si="13"/>
        <v/>
      </c>
      <c r="E169" s="1" t="str">
        <f t="shared" si="14"/>
        <v/>
      </c>
    </row>
    <row r="170" spans="1:5">
      <c r="A170" t="str">
        <f t="shared" si="10"/>
        <v/>
      </c>
      <c r="B170" s="1" t="str">
        <f t="shared" si="11"/>
        <v/>
      </c>
      <c r="C170" s="1" t="str">
        <f t="shared" si="12"/>
        <v/>
      </c>
      <c r="D170" s="1" t="str">
        <f t="shared" si="13"/>
        <v/>
      </c>
      <c r="E170" s="1" t="str">
        <f t="shared" si="14"/>
        <v/>
      </c>
    </row>
    <row r="171" spans="1:5">
      <c r="A171" t="str">
        <f t="shared" si="10"/>
        <v/>
      </c>
      <c r="B171" s="1" t="str">
        <f t="shared" si="11"/>
        <v/>
      </c>
      <c r="C171" s="1" t="str">
        <f t="shared" si="12"/>
        <v/>
      </c>
      <c r="D171" s="1" t="str">
        <f t="shared" si="13"/>
        <v/>
      </c>
      <c r="E171" s="1" t="str">
        <f t="shared" si="14"/>
        <v/>
      </c>
    </row>
    <row r="172" spans="1:5">
      <c r="A172" t="str">
        <f t="shared" si="10"/>
        <v/>
      </c>
      <c r="B172" s="1" t="str">
        <f t="shared" si="11"/>
        <v/>
      </c>
      <c r="C172" s="1" t="str">
        <f t="shared" si="12"/>
        <v/>
      </c>
      <c r="D172" s="1" t="str">
        <f t="shared" si="13"/>
        <v/>
      </c>
      <c r="E172" s="1" t="str">
        <f t="shared" si="14"/>
        <v/>
      </c>
    </row>
    <row r="173" spans="1:5">
      <c r="A173" t="str">
        <f t="shared" si="10"/>
        <v/>
      </c>
      <c r="B173" s="1" t="str">
        <f t="shared" si="11"/>
        <v/>
      </c>
      <c r="C173" s="1" t="str">
        <f t="shared" si="12"/>
        <v/>
      </c>
      <c r="D173" s="1" t="str">
        <f t="shared" si="13"/>
        <v/>
      </c>
      <c r="E173" s="1" t="str">
        <f t="shared" si="14"/>
        <v/>
      </c>
    </row>
    <row r="174" spans="1:5">
      <c r="A174" t="str">
        <f t="shared" si="10"/>
        <v/>
      </c>
      <c r="B174" s="1" t="str">
        <f t="shared" si="11"/>
        <v/>
      </c>
      <c r="C174" s="1" t="str">
        <f t="shared" si="12"/>
        <v/>
      </c>
      <c r="D174" s="1" t="str">
        <f t="shared" si="13"/>
        <v/>
      </c>
      <c r="E174" s="1" t="str">
        <f t="shared" si="14"/>
        <v/>
      </c>
    </row>
    <row r="175" spans="1:5">
      <c r="A175" t="str">
        <f t="shared" si="10"/>
        <v/>
      </c>
      <c r="B175" s="1" t="str">
        <f t="shared" si="11"/>
        <v/>
      </c>
      <c r="C175" s="1" t="str">
        <f t="shared" si="12"/>
        <v/>
      </c>
      <c r="D175" s="1" t="str">
        <f t="shared" si="13"/>
        <v/>
      </c>
      <c r="E175" s="1" t="str">
        <f t="shared" si="14"/>
        <v/>
      </c>
    </row>
    <row r="176" spans="1:5">
      <c r="A176" t="str">
        <f t="shared" si="10"/>
        <v/>
      </c>
      <c r="B176" s="1" t="str">
        <f t="shared" si="11"/>
        <v/>
      </c>
      <c r="C176" s="1" t="str">
        <f t="shared" si="12"/>
        <v/>
      </c>
      <c r="D176" s="1" t="str">
        <f t="shared" si="13"/>
        <v/>
      </c>
      <c r="E176" s="1" t="str">
        <f t="shared" si="14"/>
        <v/>
      </c>
    </row>
    <row r="177" spans="1:5">
      <c r="A177" t="str">
        <f t="shared" si="10"/>
        <v/>
      </c>
      <c r="B177" s="1" t="str">
        <f t="shared" si="11"/>
        <v/>
      </c>
      <c r="C177" s="1" t="str">
        <f t="shared" si="12"/>
        <v/>
      </c>
      <c r="D177" s="1" t="str">
        <f t="shared" si="13"/>
        <v/>
      </c>
      <c r="E177" s="1" t="str">
        <f t="shared" si="14"/>
        <v/>
      </c>
    </row>
    <row r="178" spans="1:5">
      <c r="A178" t="str">
        <f t="shared" si="10"/>
        <v/>
      </c>
      <c r="B178" s="1" t="str">
        <f t="shared" si="11"/>
        <v/>
      </c>
      <c r="C178" s="1" t="str">
        <f t="shared" si="12"/>
        <v/>
      </c>
      <c r="D178" s="1" t="str">
        <f t="shared" si="13"/>
        <v/>
      </c>
      <c r="E178" s="1" t="str">
        <f t="shared" si="14"/>
        <v/>
      </c>
    </row>
    <row r="179" spans="1:5">
      <c r="A179" t="str">
        <f t="shared" ref="A179:A242" si="15">IF(($B$7*$B$8&gt;A178),IF(($B$7*$B$8)=A178,"",A178+1),"")</f>
        <v/>
      </c>
      <c r="B179" s="1" t="str">
        <f t="shared" si="11"/>
        <v/>
      </c>
      <c r="C179" s="1" t="str">
        <f t="shared" ref="C179:C242" si="16">IF(A179="","",B179-D179)</f>
        <v/>
      </c>
      <c r="D179" s="1" t="str">
        <f t="shared" ref="D179:D242" si="17">IF(A179="","",(E178*($B$6/$B$8)))</f>
        <v/>
      </c>
      <c r="E179" s="1" t="str">
        <f t="shared" ref="E179:E242" si="18">IF(A179="","",E178-C179)</f>
        <v/>
      </c>
    </row>
    <row r="180" spans="1:5">
      <c r="A180" t="str">
        <f t="shared" si="15"/>
        <v/>
      </c>
      <c r="B180" s="1" t="str">
        <f t="shared" si="11"/>
        <v/>
      </c>
      <c r="C180" s="1" t="str">
        <f t="shared" si="16"/>
        <v/>
      </c>
      <c r="D180" s="1" t="str">
        <f t="shared" si="17"/>
        <v/>
      </c>
      <c r="E180" s="1" t="str">
        <f t="shared" si="18"/>
        <v/>
      </c>
    </row>
    <row r="181" spans="1:5">
      <c r="A181" t="str">
        <f t="shared" si="15"/>
        <v/>
      </c>
      <c r="B181" s="1" t="str">
        <f t="shared" si="11"/>
        <v/>
      </c>
      <c r="C181" s="1" t="str">
        <f t="shared" si="16"/>
        <v/>
      </c>
      <c r="D181" s="1" t="str">
        <f t="shared" si="17"/>
        <v/>
      </c>
      <c r="E181" s="1" t="str">
        <f t="shared" si="18"/>
        <v/>
      </c>
    </row>
    <row r="182" spans="1:5">
      <c r="A182" t="str">
        <f t="shared" si="15"/>
        <v/>
      </c>
      <c r="B182" s="1" t="str">
        <f t="shared" si="11"/>
        <v/>
      </c>
      <c r="C182" s="1" t="str">
        <f t="shared" si="16"/>
        <v/>
      </c>
      <c r="D182" s="1" t="str">
        <f t="shared" si="17"/>
        <v/>
      </c>
      <c r="E182" s="1" t="str">
        <f t="shared" si="18"/>
        <v/>
      </c>
    </row>
    <row r="183" spans="1:5">
      <c r="A183" t="str">
        <f t="shared" si="15"/>
        <v/>
      </c>
      <c r="B183" s="1" t="str">
        <f t="shared" si="11"/>
        <v/>
      </c>
      <c r="C183" s="1" t="str">
        <f t="shared" si="16"/>
        <v/>
      </c>
      <c r="D183" s="1" t="str">
        <f t="shared" si="17"/>
        <v/>
      </c>
      <c r="E183" s="1" t="str">
        <f t="shared" si="18"/>
        <v/>
      </c>
    </row>
    <row r="184" spans="1:5">
      <c r="A184" t="str">
        <f t="shared" si="15"/>
        <v/>
      </c>
      <c r="B184" s="1" t="str">
        <f t="shared" si="11"/>
        <v/>
      </c>
      <c r="C184" s="1" t="str">
        <f t="shared" si="16"/>
        <v/>
      </c>
      <c r="D184" s="1" t="str">
        <f t="shared" si="17"/>
        <v/>
      </c>
      <c r="E184" s="1" t="str">
        <f t="shared" si="18"/>
        <v/>
      </c>
    </row>
    <row r="185" spans="1:5">
      <c r="A185" t="str">
        <f t="shared" si="15"/>
        <v/>
      </c>
      <c r="B185" s="1" t="str">
        <f t="shared" si="11"/>
        <v/>
      </c>
      <c r="C185" s="1" t="str">
        <f t="shared" si="16"/>
        <v/>
      </c>
      <c r="D185" s="1" t="str">
        <f t="shared" si="17"/>
        <v/>
      </c>
      <c r="E185" s="1" t="str">
        <f t="shared" si="18"/>
        <v/>
      </c>
    </row>
    <row r="186" spans="1:5">
      <c r="A186" t="str">
        <f t="shared" si="15"/>
        <v/>
      </c>
      <c r="B186" s="1" t="str">
        <f t="shared" si="11"/>
        <v/>
      </c>
      <c r="C186" s="1" t="str">
        <f t="shared" si="16"/>
        <v/>
      </c>
      <c r="D186" s="1" t="str">
        <f t="shared" si="17"/>
        <v/>
      </c>
      <c r="E186" s="1" t="str">
        <f t="shared" si="18"/>
        <v/>
      </c>
    </row>
    <row r="187" spans="1:5">
      <c r="A187" t="str">
        <f t="shared" si="15"/>
        <v/>
      </c>
      <c r="B187" s="1" t="str">
        <f t="shared" si="11"/>
        <v/>
      </c>
      <c r="C187" s="1" t="str">
        <f t="shared" si="16"/>
        <v/>
      </c>
      <c r="D187" s="1" t="str">
        <f t="shared" si="17"/>
        <v/>
      </c>
      <c r="E187" s="1" t="str">
        <f t="shared" si="18"/>
        <v/>
      </c>
    </row>
    <row r="188" spans="1:5">
      <c r="A188" t="str">
        <f t="shared" si="15"/>
        <v/>
      </c>
      <c r="B188" s="1" t="str">
        <f t="shared" si="11"/>
        <v/>
      </c>
      <c r="C188" s="1" t="str">
        <f t="shared" si="16"/>
        <v/>
      </c>
      <c r="D188" s="1" t="str">
        <f t="shared" si="17"/>
        <v/>
      </c>
      <c r="E188" s="1" t="str">
        <f t="shared" si="18"/>
        <v/>
      </c>
    </row>
    <row r="189" spans="1:5">
      <c r="A189" t="str">
        <f t="shared" si="15"/>
        <v/>
      </c>
      <c r="B189" s="1" t="str">
        <f t="shared" si="11"/>
        <v/>
      </c>
      <c r="C189" s="1" t="str">
        <f t="shared" si="16"/>
        <v/>
      </c>
      <c r="D189" s="1" t="str">
        <f t="shared" si="17"/>
        <v/>
      </c>
      <c r="E189" s="1" t="str">
        <f t="shared" si="18"/>
        <v/>
      </c>
    </row>
    <row r="190" spans="1:5">
      <c r="A190" t="str">
        <f t="shared" si="15"/>
        <v/>
      </c>
      <c r="B190" s="1" t="str">
        <f t="shared" si="11"/>
        <v/>
      </c>
      <c r="C190" s="1" t="str">
        <f t="shared" si="16"/>
        <v/>
      </c>
      <c r="D190" s="1" t="str">
        <f t="shared" si="17"/>
        <v/>
      </c>
      <c r="E190" s="1" t="str">
        <f t="shared" si="18"/>
        <v/>
      </c>
    </row>
    <row r="191" spans="1:5">
      <c r="A191" t="str">
        <f t="shared" si="15"/>
        <v/>
      </c>
      <c r="B191" s="1" t="str">
        <f t="shared" si="11"/>
        <v/>
      </c>
      <c r="C191" s="1" t="str">
        <f t="shared" si="16"/>
        <v/>
      </c>
      <c r="D191" s="1" t="str">
        <f t="shared" si="17"/>
        <v/>
      </c>
      <c r="E191" s="1" t="str">
        <f t="shared" si="18"/>
        <v/>
      </c>
    </row>
    <row r="192" spans="1:5">
      <c r="A192" t="str">
        <f t="shared" si="15"/>
        <v/>
      </c>
      <c r="B192" s="1" t="str">
        <f t="shared" si="11"/>
        <v/>
      </c>
      <c r="C192" s="1" t="str">
        <f t="shared" si="16"/>
        <v/>
      </c>
      <c r="D192" s="1" t="str">
        <f t="shared" si="17"/>
        <v/>
      </c>
      <c r="E192" s="1" t="str">
        <f t="shared" si="18"/>
        <v/>
      </c>
    </row>
    <row r="193" spans="1:5">
      <c r="A193" t="str">
        <f t="shared" si="15"/>
        <v/>
      </c>
      <c r="B193" s="1" t="str">
        <f t="shared" si="11"/>
        <v/>
      </c>
      <c r="C193" s="1" t="str">
        <f t="shared" si="16"/>
        <v/>
      </c>
      <c r="D193" s="1" t="str">
        <f t="shared" si="17"/>
        <v/>
      </c>
      <c r="E193" s="1" t="str">
        <f t="shared" si="18"/>
        <v/>
      </c>
    </row>
    <row r="194" spans="1:5">
      <c r="A194" t="str">
        <f t="shared" si="15"/>
        <v/>
      </c>
      <c r="B194" s="1" t="str">
        <f t="shared" si="11"/>
        <v/>
      </c>
      <c r="C194" s="1" t="str">
        <f t="shared" si="16"/>
        <v/>
      </c>
      <c r="D194" s="1" t="str">
        <f t="shared" si="17"/>
        <v/>
      </c>
      <c r="E194" s="1" t="str">
        <f t="shared" si="18"/>
        <v/>
      </c>
    </row>
    <row r="195" spans="1:5">
      <c r="A195" t="str">
        <f t="shared" si="15"/>
        <v/>
      </c>
      <c r="B195" s="1" t="str">
        <f t="shared" si="11"/>
        <v/>
      </c>
      <c r="C195" s="1" t="str">
        <f t="shared" si="16"/>
        <v/>
      </c>
      <c r="D195" s="1" t="str">
        <f t="shared" si="17"/>
        <v/>
      </c>
      <c r="E195" s="1" t="str">
        <f t="shared" si="18"/>
        <v/>
      </c>
    </row>
    <row r="196" spans="1:5">
      <c r="A196" t="str">
        <f t="shared" si="15"/>
        <v/>
      </c>
      <c r="B196" s="1" t="str">
        <f t="shared" si="11"/>
        <v/>
      </c>
      <c r="C196" s="1" t="str">
        <f t="shared" si="16"/>
        <v/>
      </c>
      <c r="D196" s="1" t="str">
        <f t="shared" si="17"/>
        <v/>
      </c>
      <c r="E196" s="1" t="str">
        <f t="shared" si="18"/>
        <v/>
      </c>
    </row>
    <row r="197" spans="1:5">
      <c r="A197" t="str">
        <f t="shared" si="15"/>
        <v/>
      </c>
      <c r="B197" s="1" t="str">
        <f t="shared" si="11"/>
        <v/>
      </c>
      <c r="C197" s="1" t="str">
        <f t="shared" si="16"/>
        <v/>
      </c>
      <c r="D197" s="1" t="str">
        <f t="shared" si="17"/>
        <v/>
      </c>
      <c r="E197" s="1" t="str">
        <f t="shared" si="18"/>
        <v/>
      </c>
    </row>
    <row r="198" spans="1:5">
      <c r="A198" t="str">
        <f t="shared" si="15"/>
        <v/>
      </c>
      <c r="B198" s="1" t="str">
        <f t="shared" si="11"/>
        <v/>
      </c>
      <c r="C198" s="1" t="str">
        <f t="shared" si="16"/>
        <v/>
      </c>
      <c r="D198" s="1" t="str">
        <f t="shared" si="17"/>
        <v/>
      </c>
      <c r="E198" s="1" t="str">
        <f t="shared" si="18"/>
        <v/>
      </c>
    </row>
    <row r="199" spans="1:5">
      <c r="A199" t="str">
        <f t="shared" si="15"/>
        <v/>
      </c>
      <c r="B199" s="1" t="str">
        <f t="shared" si="11"/>
        <v/>
      </c>
      <c r="C199" s="1" t="str">
        <f t="shared" si="16"/>
        <v/>
      </c>
      <c r="D199" s="1" t="str">
        <f t="shared" si="17"/>
        <v/>
      </c>
      <c r="E199" s="1" t="str">
        <f t="shared" si="18"/>
        <v/>
      </c>
    </row>
    <row r="200" spans="1:5">
      <c r="A200" t="str">
        <f t="shared" si="15"/>
        <v/>
      </c>
      <c r="B200" s="1" t="str">
        <f t="shared" si="11"/>
        <v/>
      </c>
      <c r="C200" s="1" t="str">
        <f t="shared" si="16"/>
        <v/>
      </c>
      <c r="D200" s="1" t="str">
        <f t="shared" si="17"/>
        <v/>
      </c>
      <c r="E200" s="1" t="str">
        <f t="shared" si="18"/>
        <v/>
      </c>
    </row>
    <row r="201" spans="1:5">
      <c r="A201" t="str">
        <f t="shared" si="15"/>
        <v/>
      </c>
      <c r="B201" s="1" t="str">
        <f t="shared" si="11"/>
        <v/>
      </c>
      <c r="C201" s="1" t="str">
        <f t="shared" si="16"/>
        <v/>
      </c>
      <c r="D201" s="1" t="str">
        <f t="shared" si="17"/>
        <v/>
      </c>
      <c r="E201" s="1" t="str">
        <f t="shared" si="18"/>
        <v/>
      </c>
    </row>
    <row r="202" spans="1:5">
      <c r="A202" t="str">
        <f t="shared" si="15"/>
        <v/>
      </c>
      <c r="B202" s="1" t="str">
        <f t="shared" si="11"/>
        <v/>
      </c>
      <c r="C202" s="1" t="str">
        <f t="shared" si="16"/>
        <v/>
      </c>
      <c r="D202" s="1" t="str">
        <f t="shared" si="17"/>
        <v/>
      </c>
      <c r="E202" s="1" t="str">
        <f t="shared" si="18"/>
        <v/>
      </c>
    </row>
    <row r="203" spans="1:5">
      <c r="A203" t="str">
        <f t="shared" si="15"/>
        <v/>
      </c>
      <c r="B203" s="1" t="str">
        <f t="shared" si="11"/>
        <v/>
      </c>
      <c r="C203" s="1" t="str">
        <f t="shared" si="16"/>
        <v/>
      </c>
      <c r="D203" s="1" t="str">
        <f t="shared" si="17"/>
        <v/>
      </c>
      <c r="E203" s="1" t="str">
        <f t="shared" si="18"/>
        <v/>
      </c>
    </row>
    <row r="204" spans="1:5">
      <c r="A204" t="str">
        <f t="shared" si="15"/>
        <v/>
      </c>
      <c r="B204" s="1" t="str">
        <f t="shared" si="11"/>
        <v/>
      </c>
      <c r="C204" s="1" t="str">
        <f t="shared" si="16"/>
        <v/>
      </c>
      <c r="D204" s="1" t="str">
        <f t="shared" si="17"/>
        <v/>
      </c>
      <c r="E204" s="1" t="str">
        <f t="shared" si="18"/>
        <v/>
      </c>
    </row>
    <row r="205" spans="1:5">
      <c r="A205" t="str">
        <f t="shared" si="15"/>
        <v/>
      </c>
      <c r="B205" s="1" t="str">
        <f t="shared" si="11"/>
        <v/>
      </c>
      <c r="C205" s="1" t="str">
        <f t="shared" si="16"/>
        <v/>
      </c>
      <c r="D205" s="1" t="str">
        <f t="shared" si="17"/>
        <v/>
      </c>
      <c r="E205" s="1" t="str">
        <f t="shared" si="18"/>
        <v/>
      </c>
    </row>
    <row r="206" spans="1:5">
      <c r="A206" t="str">
        <f t="shared" si="15"/>
        <v/>
      </c>
      <c r="B206" s="1" t="str">
        <f t="shared" si="11"/>
        <v/>
      </c>
      <c r="C206" s="1" t="str">
        <f t="shared" si="16"/>
        <v/>
      </c>
      <c r="D206" s="1" t="str">
        <f t="shared" si="17"/>
        <v/>
      </c>
      <c r="E206" s="1" t="str">
        <f t="shared" si="18"/>
        <v/>
      </c>
    </row>
    <row r="207" spans="1:5">
      <c r="A207" t="str">
        <f t="shared" si="15"/>
        <v/>
      </c>
      <c r="B207" s="1" t="str">
        <f t="shared" si="11"/>
        <v/>
      </c>
      <c r="C207" s="1" t="str">
        <f t="shared" si="16"/>
        <v/>
      </c>
      <c r="D207" s="1" t="str">
        <f t="shared" si="17"/>
        <v/>
      </c>
      <c r="E207" s="1" t="str">
        <f t="shared" si="18"/>
        <v/>
      </c>
    </row>
    <row r="208" spans="1:5">
      <c r="A208" t="str">
        <f t="shared" si="15"/>
        <v/>
      </c>
      <c r="B208" s="1" t="str">
        <f t="shared" ref="B208:B271" si="19">IF(A208="","",$B$14)</f>
        <v/>
      </c>
      <c r="C208" s="1" t="str">
        <f t="shared" si="16"/>
        <v/>
      </c>
      <c r="D208" s="1" t="str">
        <f t="shared" si="17"/>
        <v/>
      </c>
      <c r="E208" s="1" t="str">
        <f t="shared" si="18"/>
        <v/>
      </c>
    </row>
    <row r="209" spans="1:5">
      <c r="A209" t="str">
        <f t="shared" si="15"/>
        <v/>
      </c>
      <c r="B209" s="1" t="str">
        <f t="shared" si="19"/>
        <v/>
      </c>
      <c r="C209" s="1" t="str">
        <f t="shared" si="16"/>
        <v/>
      </c>
      <c r="D209" s="1" t="str">
        <f t="shared" si="17"/>
        <v/>
      </c>
      <c r="E209" s="1" t="str">
        <f t="shared" si="18"/>
        <v/>
      </c>
    </row>
    <row r="210" spans="1:5">
      <c r="A210" t="str">
        <f t="shared" si="15"/>
        <v/>
      </c>
      <c r="B210" s="1" t="str">
        <f t="shared" si="19"/>
        <v/>
      </c>
      <c r="C210" s="1" t="str">
        <f t="shared" si="16"/>
        <v/>
      </c>
      <c r="D210" s="1" t="str">
        <f t="shared" si="17"/>
        <v/>
      </c>
      <c r="E210" s="1" t="str">
        <f t="shared" si="18"/>
        <v/>
      </c>
    </row>
    <row r="211" spans="1:5">
      <c r="A211" t="str">
        <f t="shared" si="15"/>
        <v/>
      </c>
      <c r="B211" s="1" t="str">
        <f t="shared" si="19"/>
        <v/>
      </c>
      <c r="C211" s="1" t="str">
        <f t="shared" si="16"/>
        <v/>
      </c>
      <c r="D211" s="1" t="str">
        <f t="shared" si="17"/>
        <v/>
      </c>
      <c r="E211" s="1" t="str">
        <f t="shared" si="18"/>
        <v/>
      </c>
    </row>
    <row r="212" spans="1:5">
      <c r="A212" t="str">
        <f t="shared" si="15"/>
        <v/>
      </c>
      <c r="B212" s="1" t="str">
        <f t="shared" si="19"/>
        <v/>
      </c>
      <c r="C212" s="1" t="str">
        <f t="shared" si="16"/>
        <v/>
      </c>
      <c r="D212" s="1" t="str">
        <f t="shared" si="17"/>
        <v/>
      </c>
      <c r="E212" s="1" t="str">
        <f t="shared" si="18"/>
        <v/>
      </c>
    </row>
    <row r="213" spans="1:5">
      <c r="A213" t="str">
        <f t="shared" si="15"/>
        <v/>
      </c>
      <c r="B213" s="1" t="str">
        <f t="shared" si="19"/>
        <v/>
      </c>
      <c r="C213" s="1" t="str">
        <f t="shared" si="16"/>
        <v/>
      </c>
      <c r="D213" s="1" t="str">
        <f t="shared" si="17"/>
        <v/>
      </c>
      <c r="E213" s="1" t="str">
        <f t="shared" si="18"/>
        <v/>
      </c>
    </row>
    <row r="214" spans="1:5">
      <c r="A214" t="str">
        <f t="shared" si="15"/>
        <v/>
      </c>
      <c r="B214" s="1" t="str">
        <f t="shared" si="19"/>
        <v/>
      </c>
      <c r="C214" s="1" t="str">
        <f t="shared" si="16"/>
        <v/>
      </c>
      <c r="D214" s="1" t="str">
        <f t="shared" si="17"/>
        <v/>
      </c>
      <c r="E214" s="1" t="str">
        <f t="shared" si="18"/>
        <v/>
      </c>
    </row>
    <row r="215" spans="1:5">
      <c r="A215" t="str">
        <f t="shared" si="15"/>
        <v/>
      </c>
      <c r="B215" s="1" t="str">
        <f t="shared" si="19"/>
        <v/>
      </c>
      <c r="C215" s="1" t="str">
        <f t="shared" si="16"/>
        <v/>
      </c>
      <c r="D215" s="1" t="str">
        <f t="shared" si="17"/>
        <v/>
      </c>
      <c r="E215" s="1" t="str">
        <f t="shared" si="18"/>
        <v/>
      </c>
    </row>
    <row r="216" spans="1:5">
      <c r="A216" t="str">
        <f t="shared" si="15"/>
        <v/>
      </c>
      <c r="B216" s="1" t="str">
        <f t="shared" si="19"/>
        <v/>
      </c>
      <c r="C216" s="1" t="str">
        <f t="shared" si="16"/>
        <v/>
      </c>
      <c r="D216" s="1" t="str">
        <f t="shared" si="17"/>
        <v/>
      </c>
      <c r="E216" s="1" t="str">
        <f t="shared" si="18"/>
        <v/>
      </c>
    </row>
    <row r="217" spans="1:5">
      <c r="A217" t="str">
        <f t="shared" si="15"/>
        <v/>
      </c>
      <c r="B217" s="1" t="str">
        <f t="shared" si="19"/>
        <v/>
      </c>
      <c r="C217" s="1" t="str">
        <f t="shared" si="16"/>
        <v/>
      </c>
      <c r="D217" s="1" t="str">
        <f t="shared" si="17"/>
        <v/>
      </c>
      <c r="E217" s="1" t="str">
        <f t="shared" si="18"/>
        <v/>
      </c>
    </row>
    <row r="218" spans="1:5">
      <c r="A218" t="str">
        <f t="shared" si="15"/>
        <v/>
      </c>
      <c r="B218" s="1" t="str">
        <f t="shared" si="19"/>
        <v/>
      </c>
      <c r="C218" s="1" t="str">
        <f t="shared" si="16"/>
        <v/>
      </c>
      <c r="D218" s="1" t="str">
        <f t="shared" si="17"/>
        <v/>
      </c>
      <c r="E218" s="1" t="str">
        <f t="shared" si="18"/>
        <v/>
      </c>
    </row>
    <row r="219" spans="1:5">
      <c r="A219" t="str">
        <f t="shared" si="15"/>
        <v/>
      </c>
      <c r="B219" s="1" t="str">
        <f t="shared" si="19"/>
        <v/>
      </c>
      <c r="C219" s="1" t="str">
        <f t="shared" si="16"/>
        <v/>
      </c>
      <c r="D219" s="1" t="str">
        <f t="shared" si="17"/>
        <v/>
      </c>
      <c r="E219" s="1" t="str">
        <f t="shared" si="18"/>
        <v/>
      </c>
    </row>
    <row r="220" spans="1:5">
      <c r="A220" t="str">
        <f t="shared" si="15"/>
        <v/>
      </c>
      <c r="B220" s="1" t="str">
        <f t="shared" si="19"/>
        <v/>
      </c>
      <c r="C220" s="1" t="str">
        <f t="shared" si="16"/>
        <v/>
      </c>
      <c r="D220" s="1" t="str">
        <f t="shared" si="17"/>
        <v/>
      </c>
      <c r="E220" s="1" t="str">
        <f t="shared" si="18"/>
        <v/>
      </c>
    </row>
    <row r="221" spans="1:5">
      <c r="A221" t="str">
        <f t="shared" si="15"/>
        <v/>
      </c>
      <c r="B221" s="1" t="str">
        <f t="shared" si="19"/>
        <v/>
      </c>
      <c r="C221" s="1" t="str">
        <f t="shared" si="16"/>
        <v/>
      </c>
      <c r="D221" s="1" t="str">
        <f t="shared" si="17"/>
        <v/>
      </c>
      <c r="E221" s="1" t="str">
        <f t="shared" si="18"/>
        <v/>
      </c>
    </row>
    <row r="222" spans="1:5">
      <c r="A222" t="str">
        <f t="shared" si="15"/>
        <v/>
      </c>
      <c r="B222" s="1" t="str">
        <f t="shared" si="19"/>
        <v/>
      </c>
      <c r="C222" s="1" t="str">
        <f t="shared" si="16"/>
        <v/>
      </c>
      <c r="D222" s="1" t="str">
        <f t="shared" si="17"/>
        <v/>
      </c>
      <c r="E222" s="1" t="str">
        <f t="shared" si="18"/>
        <v/>
      </c>
    </row>
    <row r="223" spans="1:5">
      <c r="A223" t="str">
        <f t="shared" si="15"/>
        <v/>
      </c>
      <c r="B223" s="1" t="str">
        <f t="shared" si="19"/>
        <v/>
      </c>
      <c r="C223" s="1" t="str">
        <f t="shared" si="16"/>
        <v/>
      </c>
      <c r="D223" s="1" t="str">
        <f t="shared" si="17"/>
        <v/>
      </c>
      <c r="E223" s="1" t="str">
        <f t="shared" si="18"/>
        <v/>
      </c>
    </row>
    <row r="224" spans="1:5">
      <c r="A224" t="str">
        <f t="shared" si="15"/>
        <v/>
      </c>
      <c r="B224" s="1" t="str">
        <f t="shared" si="19"/>
        <v/>
      </c>
      <c r="C224" s="1" t="str">
        <f t="shared" si="16"/>
        <v/>
      </c>
      <c r="D224" s="1" t="str">
        <f t="shared" si="17"/>
        <v/>
      </c>
      <c r="E224" s="1" t="str">
        <f t="shared" si="18"/>
        <v/>
      </c>
    </row>
    <row r="225" spans="1:5">
      <c r="A225" t="str">
        <f t="shared" si="15"/>
        <v/>
      </c>
      <c r="B225" s="1" t="str">
        <f t="shared" si="19"/>
        <v/>
      </c>
      <c r="C225" s="1" t="str">
        <f t="shared" si="16"/>
        <v/>
      </c>
      <c r="D225" s="1" t="str">
        <f t="shared" si="17"/>
        <v/>
      </c>
      <c r="E225" s="1" t="str">
        <f t="shared" si="18"/>
        <v/>
      </c>
    </row>
    <row r="226" spans="1:5">
      <c r="A226" t="str">
        <f t="shared" si="15"/>
        <v/>
      </c>
      <c r="B226" s="1" t="str">
        <f t="shared" si="19"/>
        <v/>
      </c>
      <c r="C226" s="1" t="str">
        <f t="shared" si="16"/>
        <v/>
      </c>
      <c r="D226" s="1" t="str">
        <f t="shared" si="17"/>
        <v/>
      </c>
      <c r="E226" s="1" t="str">
        <f t="shared" si="18"/>
        <v/>
      </c>
    </row>
    <row r="227" spans="1:5">
      <c r="A227" t="str">
        <f t="shared" si="15"/>
        <v/>
      </c>
      <c r="B227" s="1" t="str">
        <f t="shared" si="19"/>
        <v/>
      </c>
      <c r="C227" s="1" t="str">
        <f t="shared" si="16"/>
        <v/>
      </c>
      <c r="D227" s="1" t="str">
        <f t="shared" si="17"/>
        <v/>
      </c>
      <c r="E227" s="1" t="str">
        <f t="shared" si="18"/>
        <v/>
      </c>
    </row>
    <row r="228" spans="1:5">
      <c r="A228" t="str">
        <f t="shared" si="15"/>
        <v/>
      </c>
      <c r="B228" s="1" t="str">
        <f t="shared" si="19"/>
        <v/>
      </c>
      <c r="C228" s="1" t="str">
        <f t="shared" si="16"/>
        <v/>
      </c>
      <c r="D228" s="1" t="str">
        <f t="shared" si="17"/>
        <v/>
      </c>
      <c r="E228" s="1" t="str">
        <f t="shared" si="18"/>
        <v/>
      </c>
    </row>
    <row r="229" spans="1:5">
      <c r="A229" t="str">
        <f t="shared" si="15"/>
        <v/>
      </c>
      <c r="B229" s="1" t="str">
        <f t="shared" si="19"/>
        <v/>
      </c>
      <c r="C229" s="1" t="str">
        <f t="shared" si="16"/>
        <v/>
      </c>
      <c r="D229" s="1" t="str">
        <f t="shared" si="17"/>
        <v/>
      </c>
      <c r="E229" s="1" t="str">
        <f t="shared" si="18"/>
        <v/>
      </c>
    </row>
    <row r="230" spans="1:5">
      <c r="A230" t="str">
        <f t="shared" si="15"/>
        <v/>
      </c>
      <c r="B230" s="1" t="str">
        <f t="shared" si="19"/>
        <v/>
      </c>
      <c r="C230" s="1" t="str">
        <f t="shared" si="16"/>
        <v/>
      </c>
      <c r="D230" s="1" t="str">
        <f t="shared" si="17"/>
        <v/>
      </c>
      <c r="E230" s="1" t="str">
        <f t="shared" si="18"/>
        <v/>
      </c>
    </row>
    <row r="231" spans="1:5">
      <c r="A231" t="str">
        <f t="shared" si="15"/>
        <v/>
      </c>
      <c r="B231" s="1" t="str">
        <f t="shared" si="19"/>
        <v/>
      </c>
      <c r="C231" s="1" t="str">
        <f t="shared" si="16"/>
        <v/>
      </c>
      <c r="D231" s="1" t="str">
        <f t="shared" si="17"/>
        <v/>
      </c>
      <c r="E231" s="1" t="str">
        <f t="shared" si="18"/>
        <v/>
      </c>
    </row>
    <row r="232" spans="1:5">
      <c r="A232" t="str">
        <f t="shared" si="15"/>
        <v/>
      </c>
      <c r="B232" s="1" t="str">
        <f t="shared" si="19"/>
        <v/>
      </c>
      <c r="C232" s="1" t="str">
        <f t="shared" si="16"/>
        <v/>
      </c>
      <c r="D232" s="1" t="str">
        <f t="shared" si="17"/>
        <v/>
      </c>
      <c r="E232" s="1" t="str">
        <f t="shared" si="18"/>
        <v/>
      </c>
    </row>
    <row r="233" spans="1:5">
      <c r="A233" t="str">
        <f t="shared" si="15"/>
        <v/>
      </c>
      <c r="B233" s="1" t="str">
        <f t="shared" si="19"/>
        <v/>
      </c>
      <c r="C233" s="1" t="str">
        <f t="shared" si="16"/>
        <v/>
      </c>
      <c r="D233" s="1" t="str">
        <f t="shared" si="17"/>
        <v/>
      </c>
      <c r="E233" s="1" t="str">
        <f t="shared" si="18"/>
        <v/>
      </c>
    </row>
    <row r="234" spans="1:5">
      <c r="A234" t="str">
        <f t="shared" si="15"/>
        <v/>
      </c>
      <c r="B234" s="1" t="str">
        <f t="shared" si="19"/>
        <v/>
      </c>
      <c r="C234" s="1" t="str">
        <f t="shared" si="16"/>
        <v/>
      </c>
      <c r="D234" s="1" t="str">
        <f t="shared" si="17"/>
        <v/>
      </c>
      <c r="E234" s="1" t="str">
        <f t="shared" si="18"/>
        <v/>
      </c>
    </row>
    <row r="235" spans="1:5">
      <c r="A235" t="str">
        <f t="shared" si="15"/>
        <v/>
      </c>
      <c r="B235" s="1" t="str">
        <f t="shared" si="19"/>
        <v/>
      </c>
      <c r="C235" s="1" t="str">
        <f t="shared" si="16"/>
        <v/>
      </c>
      <c r="D235" s="1" t="str">
        <f t="shared" si="17"/>
        <v/>
      </c>
      <c r="E235" s="1" t="str">
        <f t="shared" si="18"/>
        <v/>
      </c>
    </row>
    <row r="236" spans="1:5">
      <c r="A236" t="str">
        <f t="shared" si="15"/>
        <v/>
      </c>
      <c r="B236" s="1" t="str">
        <f t="shared" si="19"/>
        <v/>
      </c>
      <c r="C236" s="1" t="str">
        <f t="shared" si="16"/>
        <v/>
      </c>
      <c r="D236" s="1" t="str">
        <f t="shared" si="17"/>
        <v/>
      </c>
      <c r="E236" s="1" t="str">
        <f t="shared" si="18"/>
        <v/>
      </c>
    </row>
    <row r="237" spans="1:5">
      <c r="A237" t="str">
        <f t="shared" si="15"/>
        <v/>
      </c>
      <c r="B237" s="1" t="str">
        <f t="shared" si="19"/>
        <v/>
      </c>
      <c r="C237" s="1" t="str">
        <f t="shared" si="16"/>
        <v/>
      </c>
      <c r="D237" s="1" t="str">
        <f t="shared" si="17"/>
        <v/>
      </c>
      <c r="E237" s="1" t="str">
        <f t="shared" si="18"/>
        <v/>
      </c>
    </row>
    <row r="238" spans="1:5">
      <c r="A238" t="str">
        <f t="shared" si="15"/>
        <v/>
      </c>
      <c r="B238" s="1" t="str">
        <f t="shared" si="19"/>
        <v/>
      </c>
      <c r="C238" s="1" t="str">
        <f t="shared" si="16"/>
        <v/>
      </c>
      <c r="D238" s="1" t="str">
        <f t="shared" si="17"/>
        <v/>
      </c>
      <c r="E238" s="1" t="str">
        <f t="shared" si="18"/>
        <v/>
      </c>
    </row>
    <row r="239" spans="1:5">
      <c r="A239" t="str">
        <f t="shared" si="15"/>
        <v/>
      </c>
      <c r="B239" s="1" t="str">
        <f t="shared" si="19"/>
        <v/>
      </c>
      <c r="C239" s="1" t="str">
        <f t="shared" si="16"/>
        <v/>
      </c>
      <c r="D239" s="1" t="str">
        <f t="shared" si="17"/>
        <v/>
      </c>
      <c r="E239" s="1" t="str">
        <f t="shared" si="18"/>
        <v/>
      </c>
    </row>
    <row r="240" spans="1:5">
      <c r="A240" t="str">
        <f t="shared" si="15"/>
        <v/>
      </c>
      <c r="B240" s="1" t="str">
        <f t="shared" si="19"/>
        <v/>
      </c>
      <c r="C240" s="1" t="str">
        <f t="shared" si="16"/>
        <v/>
      </c>
      <c r="D240" s="1" t="str">
        <f t="shared" si="17"/>
        <v/>
      </c>
      <c r="E240" s="1" t="str">
        <f t="shared" si="18"/>
        <v/>
      </c>
    </row>
    <row r="241" spans="1:5">
      <c r="A241" t="str">
        <f t="shared" si="15"/>
        <v/>
      </c>
      <c r="B241" s="1" t="str">
        <f t="shared" si="19"/>
        <v/>
      </c>
      <c r="C241" s="1" t="str">
        <f t="shared" si="16"/>
        <v/>
      </c>
      <c r="D241" s="1" t="str">
        <f t="shared" si="17"/>
        <v/>
      </c>
      <c r="E241" s="1" t="str">
        <f t="shared" si="18"/>
        <v/>
      </c>
    </row>
    <row r="242" spans="1:5">
      <c r="A242" t="str">
        <f t="shared" si="15"/>
        <v/>
      </c>
      <c r="B242" s="1" t="str">
        <f t="shared" si="19"/>
        <v/>
      </c>
      <c r="C242" s="1" t="str">
        <f t="shared" si="16"/>
        <v/>
      </c>
      <c r="D242" s="1" t="str">
        <f t="shared" si="17"/>
        <v/>
      </c>
      <c r="E242" s="1" t="str">
        <f t="shared" si="18"/>
        <v/>
      </c>
    </row>
    <row r="243" spans="1:5">
      <c r="A243" t="str">
        <f t="shared" ref="A243:A263" si="20">IF(($B$7*$B$8&gt;A242),IF(($B$7*$B$8)=A242,"",A242+1),"")</f>
        <v/>
      </c>
      <c r="B243" s="1" t="str">
        <f t="shared" si="19"/>
        <v/>
      </c>
      <c r="C243" s="1" t="str">
        <f t="shared" ref="C243:C263" si="21">IF(A243="","",B243-D243)</f>
        <v/>
      </c>
      <c r="D243" s="1" t="str">
        <f t="shared" ref="D243:D263" si="22">IF(A243="","",(E242*($B$6/$B$8)))</f>
        <v/>
      </c>
      <c r="E243" s="1" t="str">
        <f t="shared" ref="E243:E263" si="23">IF(A243="","",E242-C243)</f>
        <v/>
      </c>
    </row>
    <row r="244" spans="1:5">
      <c r="A244" t="str">
        <f t="shared" si="20"/>
        <v/>
      </c>
      <c r="B244" s="1" t="str">
        <f t="shared" si="19"/>
        <v/>
      </c>
      <c r="C244" s="1" t="str">
        <f t="shared" si="21"/>
        <v/>
      </c>
      <c r="D244" s="1" t="str">
        <f t="shared" si="22"/>
        <v/>
      </c>
      <c r="E244" s="1" t="str">
        <f t="shared" si="23"/>
        <v/>
      </c>
    </row>
    <row r="245" spans="1:5">
      <c r="A245" t="str">
        <f t="shared" si="20"/>
        <v/>
      </c>
      <c r="B245" s="1" t="str">
        <f t="shared" si="19"/>
        <v/>
      </c>
      <c r="C245" s="1" t="str">
        <f t="shared" si="21"/>
        <v/>
      </c>
      <c r="D245" s="1" t="str">
        <f t="shared" si="22"/>
        <v/>
      </c>
      <c r="E245" s="1" t="str">
        <f t="shared" si="23"/>
        <v/>
      </c>
    </row>
    <row r="246" spans="1:5">
      <c r="A246" t="str">
        <f t="shared" si="20"/>
        <v/>
      </c>
      <c r="B246" s="1" t="str">
        <f t="shared" si="19"/>
        <v/>
      </c>
      <c r="C246" s="1" t="str">
        <f t="shared" si="21"/>
        <v/>
      </c>
      <c r="D246" s="1" t="str">
        <f t="shared" si="22"/>
        <v/>
      </c>
      <c r="E246" s="1" t="str">
        <f t="shared" si="23"/>
        <v/>
      </c>
    </row>
    <row r="247" spans="1:5">
      <c r="A247" t="str">
        <f t="shared" si="20"/>
        <v/>
      </c>
      <c r="B247" s="1" t="str">
        <f t="shared" si="19"/>
        <v/>
      </c>
      <c r="C247" s="1" t="str">
        <f t="shared" si="21"/>
        <v/>
      </c>
      <c r="D247" s="1" t="str">
        <f t="shared" si="22"/>
        <v/>
      </c>
      <c r="E247" s="1" t="str">
        <f t="shared" si="23"/>
        <v/>
      </c>
    </row>
    <row r="248" spans="1:5">
      <c r="A248" t="str">
        <f t="shared" si="20"/>
        <v/>
      </c>
      <c r="B248" s="1" t="str">
        <f t="shared" si="19"/>
        <v/>
      </c>
      <c r="C248" s="1" t="str">
        <f t="shared" si="21"/>
        <v/>
      </c>
      <c r="D248" s="1" t="str">
        <f t="shared" si="22"/>
        <v/>
      </c>
      <c r="E248" s="1" t="str">
        <f t="shared" si="23"/>
        <v/>
      </c>
    </row>
    <row r="249" spans="1:5">
      <c r="A249" t="str">
        <f t="shared" si="20"/>
        <v/>
      </c>
      <c r="B249" s="1" t="str">
        <f t="shared" si="19"/>
        <v/>
      </c>
      <c r="C249" s="1" t="str">
        <f t="shared" si="21"/>
        <v/>
      </c>
      <c r="D249" s="1" t="str">
        <f t="shared" si="22"/>
        <v/>
      </c>
      <c r="E249" s="1" t="str">
        <f t="shared" si="23"/>
        <v/>
      </c>
    </row>
    <row r="250" spans="1:5">
      <c r="A250" t="str">
        <f t="shared" si="20"/>
        <v/>
      </c>
      <c r="B250" s="1" t="str">
        <f t="shared" si="19"/>
        <v/>
      </c>
      <c r="C250" s="1" t="str">
        <f t="shared" si="21"/>
        <v/>
      </c>
      <c r="D250" s="1" t="str">
        <f t="shared" si="22"/>
        <v/>
      </c>
      <c r="E250" s="1" t="str">
        <f t="shared" si="23"/>
        <v/>
      </c>
    </row>
    <row r="251" spans="1:5">
      <c r="A251" t="str">
        <f t="shared" si="20"/>
        <v/>
      </c>
      <c r="B251" s="1" t="str">
        <f t="shared" si="19"/>
        <v/>
      </c>
      <c r="C251" s="1" t="str">
        <f t="shared" si="21"/>
        <v/>
      </c>
      <c r="D251" s="1" t="str">
        <f t="shared" si="22"/>
        <v/>
      </c>
      <c r="E251" s="1" t="str">
        <f t="shared" si="23"/>
        <v/>
      </c>
    </row>
    <row r="252" spans="1:5">
      <c r="A252" t="str">
        <f t="shared" si="20"/>
        <v/>
      </c>
      <c r="B252" s="1" t="str">
        <f t="shared" si="19"/>
        <v/>
      </c>
      <c r="C252" s="1" t="str">
        <f t="shared" si="21"/>
        <v/>
      </c>
      <c r="D252" s="1" t="str">
        <f t="shared" si="22"/>
        <v/>
      </c>
      <c r="E252" s="1" t="str">
        <f t="shared" si="23"/>
        <v/>
      </c>
    </row>
    <row r="253" spans="1:5">
      <c r="A253" t="str">
        <f t="shared" si="20"/>
        <v/>
      </c>
      <c r="B253" s="1" t="str">
        <f t="shared" si="19"/>
        <v/>
      </c>
      <c r="C253" s="1" t="str">
        <f t="shared" si="21"/>
        <v/>
      </c>
      <c r="D253" s="1" t="str">
        <f t="shared" si="22"/>
        <v/>
      </c>
      <c r="E253" s="1" t="str">
        <f t="shared" si="23"/>
        <v/>
      </c>
    </row>
    <row r="254" spans="1:5">
      <c r="A254" t="str">
        <f t="shared" si="20"/>
        <v/>
      </c>
      <c r="B254" s="1" t="str">
        <f t="shared" si="19"/>
        <v/>
      </c>
      <c r="C254" s="1" t="str">
        <f t="shared" si="21"/>
        <v/>
      </c>
      <c r="D254" s="1" t="str">
        <f t="shared" si="22"/>
        <v/>
      </c>
      <c r="E254" s="1" t="str">
        <f t="shared" si="23"/>
        <v/>
      </c>
    </row>
    <row r="255" spans="1:5">
      <c r="A255" t="str">
        <f t="shared" si="20"/>
        <v/>
      </c>
      <c r="B255" s="1" t="str">
        <f t="shared" si="19"/>
        <v/>
      </c>
      <c r="C255" s="1" t="str">
        <f t="shared" si="21"/>
        <v/>
      </c>
      <c r="D255" s="1" t="str">
        <f t="shared" si="22"/>
        <v/>
      </c>
      <c r="E255" s="1" t="str">
        <f t="shared" si="23"/>
        <v/>
      </c>
    </row>
    <row r="256" spans="1:5">
      <c r="A256" t="str">
        <f t="shared" si="20"/>
        <v/>
      </c>
      <c r="B256" s="1" t="str">
        <f t="shared" si="19"/>
        <v/>
      </c>
      <c r="C256" s="1" t="str">
        <f t="shared" si="21"/>
        <v/>
      </c>
      <c r="D256" s="1" t="str">
        <f t="shared" si="22"/>
        <v/>
      </c>
      <c r="E256" s="1" t="str">
        <f t="shared" si="23"/>
        <v/>
      </c>
    </row>
    <row r="257" spans="1:5">
      <c r="A257" t="str">
        <f t="shared" si="20"/>
        <v/>
      </c>
      <c r="B257" s="1" t="str">
        <f t="shared" si="19"/>
        <v/>
      </c>
      <c r="C257" s="1" t="str">
        <f t="shared" si="21"/>
        <v/>
      </c>
      <c r="D257" s="1" t="str">
        <f t="shared" si="22"/>
        <v/>
      </c>
      <c r="E257" s="1" t="str">
        <f t="shared" si="23"/>
        <v/>
      </c>
    </row>
    <row r="258" spans="1:5">
      <c r="A258" t="str">
        <f t="shared" si="20"/>
        <v/>
      </c>
      <c r="B258" s="1" t="str">
        <f t="shared" si="19"/>
        <v/>
      </c>
      <c r="C258" s="1" t="str">
        <f t="shared" si="21"/>
        <v/>
      </c>
      <c r="D258" s="1" t="str">
        <f t="shared" si="22"/>
        <v/>
      </c>
      <c r="E258" s="1" t="str">
        <f t="shared" si="23"/>
        <v/>
      </c>
    </row>
    <row r="259" spans="1:5">
      <c r="A259" t="str">
        <f t="shared" si="20"/>
        <v/>
      </c>
      <c r="B259" s="1" t="str">
        <f t="shared" si="19"/>
        <v/>
      </c>
      <c r="C259" s="1" t="str">
        <f t="shared" si="21"/>
        <v/>
      </c>
      <c r="D259" s="1" t="str">
        <f t="shared" si="22"/>
        <v/>
      </c>
      <c r="E259" s="1" t="str">
        <f t="shared" si="23"/>
        <v/>
      </c>
    </row>
    <row r="260" spans="1:5">
      <c r="A260" t="str">
        <f t="shared" si="20"/>
        <v/>
      </c>
      <c r="B260" s="1" t="str">
        <f t="shared" si="19"/>
        <v/>
      </c>
      <c r="C260" s="1" t="str">
        <f t="shared" si="21"/>
        <v/>
      </c>
      <c r="D260" s="1" t="str">
        <f t="shared" si="22"/>
        <v/>
      </c>
      <c r="E260" s="1" t="str">
        <f t="shared" si="23"/>
        <v/>
      </c>
    </row>
    <row r="261" spans="1:5">
      <c r="A261" t="str">
        <f t="shared" si="20"/>
        <v/>
      </c>
      <c r="B261" s="1" t="str">
        <f t="shared" si="19"/>
        <v/>
      </c>
      <c r="C261" s="1" t="str">
        <f t="shared" si="21"/>
        <v/>
      </c>
      <c r="D261" s="1" t="str">
        <f t="shared" si="22"/>
        <v/>
      </c>
      <c r="E261" s="1" t="str">
        <f t="shared" si="23"/>
        <v/>
      </c>
    </row>
    <row r="262" spans="1:5">
      <c r="A262" t="str">
        <f t="shared" si="20"/>
        <v/>
      </c>
      <c r="B262" s="1" t="str">
        <f t="shared" si="19"/>
        <v/>
      </c>
      <c r="C262" s="1" t="str">
        <f t="shared" si="21"/>
        <v/>
      </c>
      <c r="D262" s="1" t="str">
        <f t="shared" si="22"/>
        <v/>
      </c>
      <c r="E262" s="1" t="str">
        <f t="shared" si="23"/>
        <v/>
      </c>
    </row>
    <row r="263" spans="1:5">
      <c r="A263" t="str">
        <f t="shared" si="20"/>
        <v/>
      </c>
      <c r="B263" s="1" t="str">
        <f t="shared" si="19"/>
        <v/>
      </c>
      <c r="C263" s="1" t="str">
        <f t="shared" si="21"/>
        <v/>
      </c>
      <c r="D263" s="1" t="str">
        <f t="shared" si="22"/>
        <v/>
      </c>
      <c r="E263" s="1" t="str">
        <f t="shared" si="23"/>
        <v/>
      </c>
    </row>
    <row r="264" spans="1:5">
      <c r="A264" t="str">
        <f t="shared" ref="A264:A327" si="24">IF(($B$7*$B$8&gt;A263),IF(($B$7*$B$8)=A263,"",A263+1),"")</f>
        <v/>
      </c>
      <c r="B264" s="1" t="str">
        <f t="shared" si="19"/>
        <v/>
      </c>
      <c r="C264" s="1" t="str">
        <f t="shared" ref="C264:C327" si="25">IF(A264="","",B264-D264)</f>
        <v/>
      </c>
      <c r="D264" s="1" t="str">
        <f t="shared" ref="D264:D327" si="26">IF(A264="","",(E263*($B$6/$B$8)))</f>
        <v/>
      </c>
      <c r="E264" s="1" t="str">
        <f t="shared" ref="E264:E327" si="27">IF(A264="","",E263-C264)</f>
        <v/>
      </c>
    </row>
    <row r="265" spans="1:5">
      <c r="A265" t="str">
        <f t="shared" si="24"/>
        <v/>
      </c>
      <c r="B265" s="1" t="str">
        <f t="shared" si="19"/>
        <v/>
      </c>
      <c r="C265" s="1" t="str">
        <f t="shared" si="25"/>
        <v/>
      </c>
      <c r="D265" s="1" t="str">
        <f t="shared" si="26"/>
        <v/>
      </c>
      <c r="E265" s="1" t="str">
        <f t="shared" si="27"/>
        <v/>
      </c>
    </row>
    <row r="266" spans="1:5">
      <c r="A266" t="str">
        <f t="shared" si="24"/>
        <v/>
      </c>
      <c r="B266" s="1" t="str">
        <f t="shared" si="19"/>
        <v/>
      </c>
      <c r="C266" s="1" t="str">
        <f t="shared" si="25"/>
        <v/>
      </c>
      <c r="D266" s="1" t="str">
        <f t="shared" si="26"/>
        <v/>
      </c>
      <c r="E266" s="1" t="str">
        <f t="shared" si="27"/>
        <v/>
      </c>
    </row>
    <row r="267" spans="1:5">
      <c r="A267" t="str">
        <f t="shared" si="24"/>
        <v/>
      </c>
      <c r="B267" s="1" t="str">
        <f t="shared" si="19"/>
        <v/>
      </c>
      <c r="C267" s="1" t="str">
        <f t="shared" si="25"/>
        <v/>
      </c>
      <c r="D267" s="1" t="str">
        <f t="shared" si="26"/>
        <v/>
      </c>
      <c r="E267" s="1" t="str">
        <f t="shared" si="27"/>
        <v/>
      </c>
    </row>
    <row r="268" spans="1:5">
      <c r="A268" t="str">
        <f t="shared" si="24"/>
        <v/>
      </c>
      <c r="B268" s="1" t="str">
        <f t="shared" si="19"/>
        <v/>
      </c>
      <c r="C268" s="1" t="str">
        <f t="shared" si="25"/>
        <v/>
      </c>
      <c r="D268" s="1" t="str">
        <f t="shared" si="26"/>
        <v/>
      </c>
      <c r="E268" s="1" t="str">
        <f t="shared" si="27"/>
        <v/>
      </c>
    </row>
    <row r="269" spans="1:5">
      <c r="A269" t="str">
        <f t="shared" si="24"/>
        <v/>
      </c>
      <c r="B269" s="1" t="str">
        <f t="shared" si="19"/>
        <v/>
      </c>
      <c r="C269" s="1" t="str">
        <f t="shared" si="25"/>
        <v/>
      </c>
      <c r="D269" s="1" t="str">
        <f t="shared" si="26"/>
        <v/>
      </c>
      <c r="E269" s="1" t="str">
        <f t="shared" si="27"/>
        <v/>
      </c>
    </row>
    <row r="270" spans="1:5">
      <c r="A270" t="str">
        <f t="shared" si="24"/>
        <v/>
      </c>
      <c r="B270" s="1" t="str">
        <f t="shared" si="19"/>
        <v/>
      </c>
      <c r="C270" s="1" t="str">
        <f t="shared" si="25"/>
        <v/>
      </c>
      <c r="D270" s="1" t="str">
        <f t="shared" si="26"/>
        <v/>
      </c>
      <c r="E270" s="1" t="str">
        <f t="shared" si="27"/>
        <v/>
      </c>
    </row>
    <row r="271" spans="1:5">
      <c r="A271" t="str">
        <f t="shared" si="24"/>
        <v/>
      </c>
      <c r="B271" s="1" t="str">
        <f t="shared" si="19"/>
        <v/>
      </c>
      <c r="C271" s="1" t="str">
        <f t="shared" si="25"/>
        <v/>
      </c>
      <c r="D271" s="1" t="str">
        <f t="shared" si="26"/>
        <v/>
      </c>
      <c r="E271" s="1" t="str">
        <f t="shared" si="27"/>
        <v/>
      </c>
    </row>
    <row r="272" spans="1:5">
      <c r="A272" t="str">
        <f t="shared" si="24"/>
        <v/>
      </c>
      <c r="B272" s="1" t="str">
        <f t="shared" ref="B272:B335" si="28">IF(A272="","",$B$14)</f>
        <v/>
      </c>
      <c r="C272" s="1" t="str">
        <f t="shared" si="25"/>
        <v/>
      </c>
      <c r="D272" s="1" t="str">
        <f t="shared" si="26"/>
        <v/>
      </c>
      <c r="E272" s="1" t="str">
        <f t="shared" si="27"/>
        <v/>
      </c>
    </row>
    <row r="273" spans="1:5">
      <c r="A273" t="str">
        <f t="shared" si="24"/>
        <v/>
      </c>
      <c r="B273" s="1" t="str">
        <f t="shared" si="28"/>
        <v/>
      </c>
      <c r="C273" s="1" t="str">
        <f t="shared" si="25"/>
        <v/>
      </c>
      <c r="D273" s="1" t="str">
        <f t="shared" si="26"/>
        <v/>
      </c>
      <c r="E273" s="1" t="str">
        <f t="shared" si="27"/>
        <v/>
      </c>
    </row>
    <row r="274" spans="1:5">
      <c r="A274" t="str">
        <f t="shared" si="24"/>
        <v/>
      </c>
      <c r="B274" s="1" t="str">
        <f t="shared" si="28"/>
        <v/>
      </c>
      <c r="C274" s="1" t="str">
        <f t="shared" si="25"/>
        <v/>
      </c>
      <c r="D274" s="1" t="str">
        <f t="shared" si="26"/>
        <v/>
      </c>
      <c r="E274" s="1" t="str">
        <f t="shared" si="27"/>
        <v/>
      </c>
    </row>
    <row r="275" spans="1:5">
      <c r="A275" t="str">
        <f t="shared" si="24"/>
        <v/>
      </c>
      <c r="B275" s="1" t="str">
        <f t="shared" si="28"/>
        <v/>
      </c>
      <c r="C275" s="1" t="str">
        <f t="shared" si="25"/>
        <v/>
      </c>
      <c r="D275" s="1" t="str">
        <f t="shared" si="26"/>
        <v/>
      </c>
      <c r="E275" s="1" t="str">
        <f t="shared" si="27"/>
        <v/>
      </c>
    </row>
    <row r="276" spans="1:5">
      <c r="A276" t="str">
        <f t="shared" si="24"/>
        <v/>
      </c>
      <c r="B276" s="1" t="str">
        <f t="shared" si="28"/>
        <v/>
      </c>
      <c r="C276" s="1" t="str">
        <f t="shared" si="25"/>
        <v/>
      </c>
      <c r="D276" s="1" t="str">
        <f t="shared" si="26"/>
        <v/>
      </c>
      <c r="E276" s="1" t="str">
        <f t="shared" si="27"/>
        <v/>
      </c>
    </row>
    <row r="277" spans="1:5">
      <c r="A277" t="str">
        <f t="shared" si="24"/>
        <v/>
      </c>
      <c r="B277" s="1" t="str">
        <f t="shared" si="28"/>
        <v/>
      </c>
      <c r="C277" s="1" t="str">
        <f t="shared" si="25"/>
        <v/>
      </c>
      <c r="D277" s="1" t="str">
        <f t="shared" si="26"/>
        <v/>
      </c>
      <c r="E277" s="1" t="str">
        <f t="shared" si="27"/>
        <v/>
      </c>
    </row>
    <row r="278" spans="1:5">
      <c r="A278" t="str">
        <f t="shared" si="24"/>
        <v/>
      </c>
      <c r="B278" s="1" t="str">
        <f t="shared" si="28"/>
        <v/>
      </c>
      <c r="C278" s="1" t="str">
        <f t="shared" si="25"/>
        <v/>
      </c>
      <c r="D278" s="1" t="str">
        <f t="shared" si="26"/>
        <v/>
      </c>
      <c r="E278" s="1" t="str">
        <f t="shared" si="27"/>
        <v/>
      </c>
    </row>
    <row r="279" spans="1:5">
      <c r="A279" t="str">
        <f t="shared" si="24"/>
        <v/>
      </c>
      <c r="B279" s="1" t="str">
        <f t="shared" si="28"/>
        <v/>
      </c>
      <c r="C279" s="1" t="str">
        <f t="shared" si="25"/>
        <v/>
      </c>
      <c r="D279" s="1" t="str">
        <f t="shared" si="26"/>
        <v/>
      </c>
      <c r="E279" s="1" t="str">
        <f t="shared" si="27"/>
        <v/>
      </c>
    </row>
    <row r="280" spans="1:5">
      <c r="A280" t="str">
        <f t="shared" si="24"/>
        <v/>
      </c>
      <c r="B280" s="1" t="str">
        <f t="shared" si="28"/>
        <v/>
      </c>
      <c r="C280" s="1" t="str">
        <f t="shared" si="25"/>
        <v/>
      </c>
      <c r="D280" s="1" t="str">
        <f t="shared" si="26"/>
        <v/>
      </c>
      <c r="E280" s="1" t="str">
        <f t="shared" si="27"/>
        <v/>
      </c>
    </row>
    <row r="281" spans="1:5">
      <c r="A281" t="str">
        <f t="shared" si="24"/>
        <v/>
      </c>
      <c r="B281" s="1" t="str">
        <f t="shared" si="28"/>
        <v/>
      </c>
      <c r="C281" s="1" t="str">
        <f t="shared" si="25"/>
        <v/>
      </c>
      <c r="D281" s="1" t="str">
        <f t="shared" si="26"/>
        <v/>
      </c>
      <c r="E281" s="1" t="str">
        <f t="shared" si="27"/>
        <v/>
      </c>
    </row>
    <row r="282" spans="1:5">
      <c r="A282" t="str">
        <f t="shared" si="24"/>
        <v/>
      </c>
      <c r="B282" s="1" t="str">
        <f t="shared" si="28"/>
        <v/>
      </c>
      <c r="C282" s="1" t="str">
        <f t="shared" si="25"/>
        <v/>
      </c>
      <c r="D282" s="1" t="str">
        <f t="shared" si="26"/>
        <v/>
      </c>
      <c r="E282" s="1" t="str">
        <f t="shared" si="27"/>
        <v/>
      </c>
    </row>
    <row r="283" spans="1:5">
      <c r="A283" t="str">
        <f t="shared" si="24"/>
        <v/>
      </c>
      <c r="B283" s="1" t="str">
        <f t="shared" si="28"/>
        <v/>
      </c>
      <c r="C283" s="1" t="str">
        <f t="shared" si="25"/>
        <v/>
      </c>
      <c r="D283" s="1" t="str">
        <f t="shared" si="26"/>
        <v/>
      </c>
      <c r="E283" s="1" t="str">
        <f t="shared" si="27"/>
        <v/>
      </c>
    </row>
    <row r="284" spans="1:5">
      <c r="A284" t="str">
        <f t="shared" si="24"/>
        <v/>
      </c>
      <c r="B284" s="1" t="str">
        <f t="shared" si="28"/>
        <v/>
      </c>
      <c r="C284" s="1" t="str">
        <f t="shared" si="25"/>
        <v/>
      </c>
      <c r="D284" s="1" t="str">
        <f t="shared" si="26"/>
        <v/>
      </c>
      <c r="E284" s="1" t="str">
        <f t="shared" si="27"/>
        <v/>
      </c>
    </row>
    <row r="285" spans="1:5">
      <c r="A285" t="str">
        <f t="shared" si="24"/>
        <v/>
      </c>
      <c r="B285" s="1" t="str">
        <f t="shared" si="28"/>
        <v/>
      </c>
      <c r="C285" s="1" t="str">
        <f t="shared" si="25"/>
        <v/>
      </c>
      <c r="D285" s="1" t="str">
        <f t="shared" si="26"/>
        <v/>
      </c>
      <c r="E285" s="1" t="str">
        <f t="shared" si="27"/>
        <v/>
      </c>
    </row>
    <row r="286" spans="1:5">
      <c r="A286" t="str">
        <f t="shared" si="24"/>
        <v/>
      </c>
      <c r="B286" s="1" t="str">
        <f t="shared" si="28"/>
        <v/>
      </c>
      <c r="C286" s="1" t="str">
        <f t="shared" si="25"/>
        <v/>
      </c>
      <c r="D286" s="1" t="str">
        <f t="shared" si="26"/>
        <v/>
      </c>
      <c r="E286" s="1" t="str">
        <f t="shared" si="27"/>
        <v/>
      </c>
    </row>
    <row r="287" spans="1:5">
      <c r="A287" t="str">
        <f t="shared" si="24"/>
        <v/>
      </c>
      <c r="B287" s="1" t="str">
        <f t="shared" si="28"/>
        <v/>
      </c>
      <c r="C287" s="1" t="str">
        <f t="shared" si="25"/>
        <v/>
      </c>
      <c r="D287" s="1" t="str">
        <f t="shared" si="26"/>
        <v/>
      </c>
      <c r="E287" s="1" t="str">
        <f t="shared" si="27"/>
        <v/>
      </c>
    </row>
    <row r="288" spans="1:5">
      <c r="A288" t="str">
        <f t="shared" si="24"/>
        <v/>
      </c>
      <c r="B288" s="1" t="str">
        <f t="shared" si="28"/>
        <v/>
      </c>
      <c r="C288" s="1" t="str">
        <f t="shared" si="25"/>
        <v/>
      </c>
      <c r="D288" s="1" t="str">
        <f t="shared" si="26"/>
        <v/>
      </c>
      <c r="E288" s="1" t="str">
        <f t="shared" si="27"/>
        <v/>
      </c>
    </row>
    <row r="289" spans="1:5">
      <c r="A289" t="str">
        <f t="shared" si="24"/>
        <v/>
      </c>
      <c r="B289" s="1" t="str">
        <f t="shared" si="28"/>
        <v/>
      </c>
      <c r="C289" s="1" t="str">
        <f t="shared" si="25"/>
        <v/>
      </c>
      <c r="D289" s="1" t="str">
        <f t="shared" si="26"/>
        <v/>
      </c>
      <c r="E289" s="1" t="str">
        <f t="shared" si="27"/>
        <v/>
      </c>
    </row>
    <row r="290" spans="1:5">
      <c r="A290" t="str">
        <f t="shared" si="24"/>
        <v/>
      </c>
      <c r="B290" s="1" t="str">
        <f t="shared" si="28"/>
        <v/>
      </c>
      <c r="C290" s="1" t="str">
        <f t="shared" si="25"/>
        <v/>
      </c>
      <c r="D290" s="1" t="str">
        <f t="shared" si="26"/>
        <v/>
      </c>
      <c r="E290" s="1" t="str">
        <f t="shared" si="27"/>
        <v/>
      </c>
    </row>
    <row r="291" spans="1:5">
      <c r="A291" t="str">
        <f t="shared" si="24"/>
        <v/>
      </c>
      <c r="B291" s="1" t="str">
        <f t="shared" si="28"/>
        <v/>
      </c>
      <c r="C291" s="1" t="str">
        <f t="shared" si="25"/>
        <v/>
      </c>
      <c r="D291" s="1" t="str">
        <f t="shared" si="26"/>
        <v/>
      </c>
      <c r="E291" s="1" t="str">
        <f t="shared" si="27"/>
        <v/>
      </c>
    </row>
    <row r="292" spans="1:5">
      <c r="A292" t="str">
        <f t="shared" si="24"/>
        <v/>
      </c>
      <c r="B292" s="1" t="str">
        <f t="shared" si="28"/>
        <v/>
      </c>
      <c r="C292" s="1" t="str">
        <f t="shared" si="25"/>
        <v/>
      </c>
      <c r="D292" s="1" t="str">
        <f t="shared" si="26"/>
        <v/>
      </c>
      <c r="E292" s="1" t="str">
        <f t="shared" si="27"/>
        <v/>
      </c>
    </row>
    <row r="293" spans="1:5">
      <c r="A293" t="str">
        <f t="shared" si="24"/>
        <v/>
      </c>
      <c r="B293" s="1" t="str">
        <f t="shared" si="28"/>
        <v/>
      </c>
      <c r="C293" s="1" t="str">
        <f t="shared" si="25"/>
        <v/>
      </c>
      <c r="D293" s="1" t="str">
        <f t="shared" si="26"/>
        <v/>
      </c>
      <c r="E293" s="1" t="str">
        <f t="shared" si="27"/>
        <v/>
      </c>
    </row>
    <row r="294" spans="1:5">
      <c r="A294" t="str">
        <f t="shared" si="24"/>
        <v/>
      </c>
      <c r="B294" s="1" t="str">
        <f t="shared" si="28"/>
        <v/>
      </c>
      <c r="C294" s="1" t="str">
        <f t="shared" si="25"/>
        <v/>
      </c>
      <c r="D294" s="1" t="str">
        <f t="shared" si="26"/>
        <v/>
      </c>
      <c r="E294" s="1" t="str">
        <f t="shared" si="27"/>
        <v/>
      </c>
    </row>
    <row r="295" spans="1:5">
      <c r="A295" t="str">
        <f t="shared" si="24"/>
        <v/>
      </c>
      <c r="B295" s="1" t="str">
        <f t="shared" si="28"/>
        <v/>
      </c>
      <c r="C295" s="1" t="str">
        <f t="shared" si="25"/>
        <v/>
      </c>
      <c r="D295" s="1" t="str">
        <f t="shared" si="26"/>
        <v/>
      </c>
      <c r="E295" s="1" t="str">
        <f t="shared" si="27"/>
        <v/>
      </c>
    </row>
    <row r="296" spans="1:5">
      <c r="A296" t="str">
        <f t="shared" si="24"/>
        <v/>
      </c>
      <c r="B296" s="1" t="str">
        <f t="shared" si="28"/>
        <v/>
      </c>
      <c r="C296" s="1" t="str">
        <f t="shared" si="25"/>
        <v/>
      </c>
      <c r="D296" s="1" t="str">
        <f t="shared" si="26"/>
        <v/>
      </c>
      <c r="E296" s="1" t="str">
        <f t="shared" si="27"/>
        <v/>
      </c>
    </row>
    <row r="297" spans="1:5">
      <c r="A297" t="str">
        <f t="shared" si="24"/>
        <v/>
      </c>
      <c r="B297" s="1" t="str">
        <f t="shared" si="28"/>
        <v/>
      </c>
      <c r="C297" s="1" t="str">
        <f t="shared" si="25"/>
        <v/>
      </c>
      <c r="D297" s="1" t="str">
        <f t="shared" si="26"/>
        <v/>
      </c>
      <c r="E297" s="1" t="str">
        <f t="shared" si="27"/>
        <v/>
      </c>
    </row>
    <row r="298" spans="1:5">
      <c r="A298" t="str">
        <f t="shared" si="24"/>
        <v/>
      </c>
      <c r="B298" s="1" t="str">
        <f t="shared" si="28"/>
        <v/>
      </c>
      <c r="C298" s="1" t="str">
        <f t="shared" si="25"/>
        <v/>
      </c>
      <c r="D298" s="1" t="str">
        <f t="shared" si="26"/>
        <v/>
      </c>
      <c r="E298" s="1" t="str">
        <f t="shared" si="27"/>
        <v/>
      </c>
    </row>
    <row r="299" spans="1:5">
      <c r="A299" t="str">
        <f t="shared" si="24"/>
        <v/>
      </c>
      <c r="B299" s="1" t="str">
        <f t="shared" si="28"/>
        <v/>
      </c>
      <c r="C299" s="1" t="str">
        <f t="shared" si="25"/>
        <v/>
      </c>
      <c r="D299" s="1" t="str">
        <f t="shared" si="26"/>
        <v/>
      </c>
      <c r="E299" s="1" t="str">
        <f t="shared" si="27"/>
        <v/>
      </c>
    </row>
    <row r="300" spans="1:5">
      <c r="A300" t="str">
        <f t="shared" si="24"/>
        <v/>
      </c>
      <c r="B300" s="1" t="str">
        <f t="shared" si="28"/>
        <v/>
      </c>
      <c r="C300" s="1" t="str">
        <f t="shared" si="25"/>
        <v/>
      </c>
      <c r="D300" s="1" t="str">
        <f t="shared" si="26"/>
        <v/>
      </c>
      <c r="E300" s="1" t="str">
        <f t="shared" si="27"/>
        <v/>
      </c>
    </row>
    <row r="301" spans="1:5">
      <c r="A301" t="str">
        <f t="shared" si="24"/>
        <v/>
      </c>
      <c r="B301" s="1" t="str">
        <f t="shared" si="28"/>
        <v/>
      </c>
      <c r="C301" s="1" t="str">
        <f t="shared" si="25"/>
        <v/>
      </c>
      <c r="D301" s="1" t="str">
        <f t="shared" si="26"/>
        <v/>
      </c>
      <c r="E301" s="1" t="str">
        <f t="shared" si="27"/>
        <v/>
      </c>
    </row>
    <row r="302" spans="1:5">
      <c r="A302" t="str">
        <f t="shared" si="24"/>
        <v/>
      </c>
      <c r="B302" s="1" t="str">
        <f t="shared" si="28"/>
        <v/>
      </c>
      <c r="C302" s="1" t="str">
        <f t="shared" si="25"/>
        <v/>
      </c>
      <c r="D302" s="1" t="str">
        <f t="shared" si="26"/>
        <v/>
      </c>
      <c r="E302" s="1" t="str">
        <f t="shared" si="27"/>
        <v/>
      </c>
    </row>
    <row r="303" spans="1:5">
      <c r="A303" t="str">
        <f t="shared" si="24"/>
        <v/>
      </c>
      <c r="B303" s="1" t="str">
        <f t="shared" si="28"/>
        <v/>
      </c>
      <c r="C303" s="1" t="str">
        <f t="shared" si="25"/>
        <v/>
      </c>
      <c r="D303" s="1" t="str">
        <f t="shared" si="26"/>
        <v/>
      </c>
      <c r="E303" s="1" t="str">
        <f t="shared" si="27"/>
        <v/>
      </c>
    </row>
    <row r="304" spans="1:5">
      <c r="A304" t="str">
        <f t="shared" si="24"/>
        <v/>
      </c>
      <c r="B304" s="1" t="str">
        <f t="shared" si="28"/>
        <v/>
      </c>
      <c r="C304" s="1" t="str">
        <f t="shared" si="25"/>
        <v/>
      </c>
      <c r="D304" s="1" t="str">
        <f t="shared" si="26"/>
        <v/>
      </c>
      <c r="E304" s="1" t="str">
        <f t="shared" si="27"/>
        <v/>
      </c>
    </row>
    <row r="305" spans="1:5">
      <c r="A305" t="str">
        <f t="shared" si="24"/>
        <v/>
      </c>
      <c r="B305" s="1" t="str">
        <f t="shared" si="28"/>
        <v/>
      </c>
      <c r="C305" s="1" t="str">
        <f t="shared" si="25"/>
        <v/>
      </c>
      <c r="D305" s="1" t="str">
        <f t="shared" si="26"/>
        <v/>
      </c>
      <c r="E305" s="1" t="str">
        <f t="shared" si="27"/>
        <v/>
      </c>
    </row>
    <row r="306" spans="1:5">
      <c r="A306" t="str">
        <f t="shared" si="24"/>
        <v/>
      </c>
      <c r="B306" s="1" t="str">
        <f t="shared" si="28"/>
        <v/>
      </c>
      <c r="C306" s="1" t="str">
        <f t="shared" si="25"/>
        <v/>
      </c>
      <c r="D306" s="1" t="str">
        <f t="shared" si="26"/>
        <v/>
      </c>
      <c r="E306" s="1" t="str">
        <f t="shared" si="27"/>
        <v/>
      </c>
    </row>
    <row r="307" spans="1:5">
      <c r="A307" t="str">
        <f t="shared" si="24"/>
        <v/>
      </c>
      <c r="B307" s="1" t="str">
        <f t="shared" si="28"/>
        <v/>
      </c>
      <c r="C307" s="1" t="str">
        <f t="shared" si="25"/>
        <v/>
      </c>
      <c r="D307" s="1" t="str">
        <f t="shared" si="26"/>
        <v/>
      </c>
      <c r="E307" s="1" t="str">
        <f t="shared" si="27"/>
        <v/>
      </c>
    </row>
    <row r="308" spans="1:5">
      <c r="A308" t="str">
        <f t="shared" si="24"/>
        <v/>
      </c>
      <c r="B308" s="1" t="str">
        <f t="shared" si="28"/>
        <v/>
      </c>
      <c r="C308" s="1" t="str">
        <f t="shared" si="25"/>
        <v/>
      </c>
      <c r="D308" s="1" t="str">
        <f t="shared" si="26"/>
        <v/>
      </c>
      <c r="E308" s="1" t="str">
        <f t="shared" si="27"/>
        <v/>
      </c>
    </row>
    <row r="309" spans="1:5">
      <c r="A309" t="str">
        <f t="shared" si="24"/>
        <v/>
      </c>
      <c r="B309" s="1" t="str">
        <f t="shared" si="28"/>
        <v/>
      </c>
      <c r="C309" s="1" t="str">
        <f t="shared" si="25"/>
        <v/>
      </c>
      <c r="D309" s="1" t="str">
        <f t="shared" si="26"/>
        <v/>
      </c>
      <c r="E309" s="1" t="str">
        <f t="shared" si="27"/>
        <v/>
      </c>
    </row>
    <row r="310" spans="1:5">
      <c r="A310" t="str">
        <f t="shared" si="24"/>
        <v/>
      </c>
      <c r="B310" s="1" t="str">
        <f t="shared" si="28"/>
        <v/>
      </c>
      <c r="C310" s="1" t="str">
        <f t="shared" si="25"/>
        <v/>
      </c>
      <c r="D310" s="1" t="str">
        <f t="shared" si="26"/>
        <v/>
      </c>
      <c r="E310" s="1" t="str">
        <f t="shared" si="27"/>
        <v/>
      </c>
    </row>
    <row r="311" spans="1:5">
      <c r="A311" t="str">
        <f t="shared" si="24"/>
        <v/>
      </c>
      <c r="B311" s="1" t="str">
        <f t="shared" si="28"/>
        <v/>
      </c>
      <c r="C311" s="1" t="str">
        <f t="shared" si="25"/>
        <v/>
      </c>
      <c r="D311" s="1" t="str">
        <f t="shared" si="26"/>
        <v/>
      </c>
      <c r="E311" s="1" t="str">
        <f t="shared" si="27"/>
        <v/>
      </c>
    </row>
    <row r="312" spans="1:5">
      <c r="A312" t="str">
        <f t="shared" si="24"/>
        <v/>
      </c>
      <c r="B312" s="1" t="str">
        <f t="shared" si="28"/>
        <v/>
      </c>
      <c r="C312" s="1" t="str">
        <f t="shared" si="25"/>
        <v/>
      </c>
      <c r="D312" s="1" t="str">
        <f t="shared" si="26"/>
        <v/>
      </c>
      <c r="E312" s="1" t="str">
        <f t="shared" si="27"/>
        <v/>
      </c>
    </row>
    <row r="313" spans="1:5">
      <c r="A313" t="str">
        <f t="shared" si="24"/>
        <v/>
      </c>
      <c r="B313" s="1" t="str">
        <f t="shared" si="28"/>
        <v/>
      </c>
      <c r="C313" s="1" t="str">
        <f t="shared" si="25"/>
        <v/>
      </c>
      <c r="D313" s="1" t="str">
        <f t="shared" si="26"/>
        <v/>
      </c>
      <c r="E313" s="1" t="str">
        <f t="shared" si="27"/>
        <v/>
      </c>
    </row>
    <row r="314" spans="1:5">
      <c r="A314" t="str">
        <f t="shared" si="24"/>
        <v/>
      </c>
      <c r="B314" s="1" t="str">
        <f t="shared" si="28"/>
        <v/>
      </c>
      <c r="C314" s="1" t="str">
        <f t="shared" si="25"/>
        <v/>
      </c>
      <c r="D314" s="1" t="str">
        <f t="shared" si="26"/>
        <v/>
      </c>
      <c r="E314" s="1" t="str">
        <f t="shared" si="27"/>
        <v/>
      </c>
    </row>
    <row r="315" spans="1:5">
      <c r="A315" t="str">
        <f t="shared" si="24"/>
        <v/>
      </c>
      <c r="B315" s="1" t="str">
        <f t="shared" si="28"/>
        <v/>
      </c>
      <c r="C315" s="1" t="str">
        <f t="shared" si="25"/>
        <v/>
      </c>
      <c r="D315" s="1" t="str">
        <f t="shared" si="26"/>
        <v/>
      </c>
      <c r="E315" s="1" t="str">
        <f t="shared" si="27"/>
        <v/>
      </c>
    </row>
    <row r="316" spans="1:5">
      <c r="A316" t="str">
        <f t="shared" si="24"/>
        <v/>
      </c>
      <c r="B316" s="1" t="str">
        <f t="shared" si="28"/>
        <v/>
      </c>
      <c r="C316" s="1" t="str">
        <f t="shared" si="25"/>
        <v/>
      </c>
      <c r="D316" s="1" t="str">
        <f t="shared" si="26"/>
        <v/>
      </c>
      <c r="E316" s="1" t="str">
        <f t="shared" si="27"/>
        <v/>
      </c>
    </row>
    <row r="317" spans="1:5">
      <c r="A317" t="str">
        <f t="shared" si="24"/>
        <v/>
      </c>
      <c r="B317" s="1" t="str">
        <f t="shared" si="28"/>
        <v/>
      </c>
      <c r="C317" s="1" t="str">
        <f t="shared" si="25"/>
        <v/>
      </c>
      <c r="D317" s="1" t="str">
        <f t="shared" si="26"/>
        <v/>
      </c>
      <c r="E317" s="1" t="str">
        <f t="shared" si="27"/>
        <v/>
      </c>
    </row>
    <row r="318" spans="1:5">
      <c r="A318" t="str">
        <f t="shared" si="24"/>
        <v/>
      </c>
      <c r="B318" s="1" t="str">
        <f t="shared" si="28"/>
        <v/>
      </c>
      <c r="C318" s="1" t="str">
        <f t="shared" si="25"/>
        <v/>
      </c>
      <c r="D318" s="1" t="str">
        <f t="shared" si="26"/>
        <v/>
      </c>
      <c r="E318" s="1" t="str">
        <f t="shared" si="27"/>
        <v/>
      </c>
    </row>
    <row r="319" spans="1:5">
      <c r="A319" t="str">
        <f t="shared" si="24"/>
        <v/>
      </c>
      <c r="B319" s="1" t="str">
        <f t="shared" si="28"/>
        <v/>
      </c>
      <c r="C319" s="1" t="str">
        <f t="shared" si="25"/>
        <v/>
      </c>
      <c r="D319" s="1" t="str">
        <f t="shared" si="26"/>
        <v/>
      </c>
      <c r="E319" s="1" t="str">
        <f t="shared" si="27"/>
        <v/>
      </c>
    </row>
    <row r="320" spans="1:5">
      <c r="A320" t="str">
        <f t="shared" si="24"/>
        <v/>
      </c>
      <c r="B320" s="1" t="str">
        <f t="shared" si="28"/>
        <v/>
      </c>
      <c r="C320" s="1" t="str">
        <f t="shared" si="25"/>
        <v/>
      </c>
      <c r="D320" s="1" t="str">
        <f t="shared" si="26"/>
        <v/>
      </c>
      <c r="E320" s="1" t="str">
        <f t="shared" si="27"/>
        <v/>
      </c>
    </row>
    <row r="321" spans="1:5">
      <c r="A321" t="str">
        <f t="shared" si="24"/>
        <v/>
      </c>
      <c r="B321" s="1" t="str">
        <f t="shared" si="28"/>
        <v/>
      </c>
      <c r="C321" s="1" t="str">
        <f t="shared" si="25"/>
        <v/>
      </c>
      <c r="D321" s="1" t="str">
        <f t="shared" si="26"/>
        <v/>
      </c>
      <c r="E321" s="1" t="str">
        <f t="shared" si="27"/>
        <v/>
      </c>
    </row>
    <row r="322" spans="1:5">
      <c r="A322" t="str">
        <f t="shared" si="24"/>
        <v/>
      </c>
      <c r="B322" s="1" t="str">
        <f t="shared" si="28"/>
        <v/>
      </c>
      <c r="C322" s="1" t="str">
        <f t="shared" si="25"/>
        <v/>
      </c>
      <c r="D322" s="1" t="str">
        <f t="shared" si="26"/>
        <v/>
      </c>
      <c r="E322" s="1" t="str">
        <f t="shared" si="27"/>
        <v/>
      </c>
    </row>
    <row r="323" spans="1:5">
      <c r="A323" t="str">
        <f t="shared" si="24"/>
        <v/>
      </c>
      <c r="B323" s="1" t="str">
        <f t="shared" si="28"/>
        <v/>
      </c>
      <c r="C323" s="1" t="str">
        <f t="shared" si="25"/>
        <v/>
      </c>
      <c r="D323" s="1" t="str">
        <f t="shared" si="26"/>
        <v/>
      </c>
      <c r="E323" s="1" t="str">
        <f t="shared" si="27"/>
        <v/>
      </c>
    </row>
    <row r="324" spans="1:5">
      <c r="A324" t="str">
        <f t="shared" si="24"/>
        <v/>
      </c>
      <c r="B324" s="1" t="str">
        <f t="shared" si="28"/>
        <v/>
      </c>
      <c r="C324" s="1" t="str">
        <f t="shared" si="25"/>
        <v/>
      </c>
      <c r="D324" s="1" t="str">
        <f t="shared" si="26"/>
        <v/>
      </c>
      <c r="E324" s="1" t="str">
        <f t="shared" si="27"/>
        <v/>
      </c>
    </row>
    <row r="325" spans="1:5">
      <c r="A325" t="str">
        <f t="shared" si="24"/>
        <v/>
      </c>
      <c r="B325" s="1" t="str">
        <f t="shared" si="28"/>
        <v/>
      </c>
      <c r="C325" s="1" t="str">
        <f t="shared" si="25"/>
        <v/>
      </c>
      <c r="D325" s="1" t="str">
        <f t="shared" si="26"/>
        <v/>
      </c>
      <c r="E325" s="1" t="str">
        <f t="shared" si="27"/>
        <v/>
      </c>
    </row>
    <row r="326" spans="1:5">
      <c r="A326" t="str">
        <f t="shared" si="24"/>
        <v/>
      </c>
      <c r="B326" s="1" t="str">
        <f t="shared" si="28"/>
        <v/>
      </c>
      <c r="C326" s="1" t="str">
        <f t="shared" si="25"/>
        <v/>
      </c>
      <c r="D326" s="1" t="str">
        <f t="shared" si="26"/>
        <v/>
      </c>
      <c r="E326" s="1" t="str">
        <f t="shared" si="27"/>
        <v/>
      </c>
    </row>
    <row r="327" spans="1:5">
      <c r="A327" t="str">
        <f t="shared" si="24"/>
        <v/>
      </c>
      <c r="B327" s="1" t="str">
        <f t="shared" si="28"/>
        <v/>
      </c>
      <c r="C327" s="1" t="str">
        <f t="shared" si="25"/>
        <v/>
      </c>
      <c r="D327" s="1" t="str">
        <f t="shared" si="26"/>
        <v/>
      </c>
      <c r="E327" s="1" t="str">
        <f t="shared" si="27"/>
        <v/>
      </c>
    </row>
    <row r="328" spans="1:5">
      <c r="A328" t="str">
        <f t="shared" ref="A328:A391" si="29">IF(($B$7*$B$8&gt;A327),IF(($B$7*$B$8)=A327,"",A327+1),"")</f>
        <v/>
      </c>
      <c r="B328" s="1" t="str">
        <f t="shared" si="28"/>
        <v/>
      </c>
      <c r="C328" s="1" t="str">
        <f t="shared" ref="C328:C391" si="30">IF(A328="","",B328-D328)</f>
        <v/>
      </c>
      <c r="D328" s="1" t="str">
        <f t="shared" ref="D328:D391" si="31">IF(A328="","",(E327*($B$6/$B$8)))</f>
        <v/>
      </c>
      <c r="E328" s="1" t="str">
        <f t="shared" ref="E328:E391" si="32">IF(A328="","",E327-C328)</f>
        <v/>
      </c>
    </row>
    <row r="329" spans="1:5">
      <c r="A329" t="str">
        <f t="shared" si="29"/>
        <v/>
      </c>
      <c r="B329" s="1" t="str">
        <f t="shared" si="28"/>
        <v/>
      </c>
      <c r="C329" s="1" t="str">
        <f t="shared" si="30"/>
        <v/>
      </c>
      <c r="D329" s="1" t="str">
        <f t="shared" si="31"/>
        <v/>
      </c>
      <c r="E329" s="1" t="str">
        <f t="shared" si="32"/>
        <v/>
      </c>
    </row>
    <row r="330" spans="1:5">
      <c r="A330" t="str">
        <f t="shared" si="29"/>
        <v/>
      </c>
      <c r="B330" s="1" t="str">
        <f t="shared" si="28"/>
        <v/>
      </c>
      <c r="C330" s="1" t="str">
        <f t="shared" si="30"/>
        <v/>
      </c>
      <c r="D330" s="1" t="str">
        <f t="shared" si="31"/>
        <v/>
      </c>
      <c r="E330" s="1" t="str">
        <f t="shared" si="32"/>
        <v/>
      </c>
    </row>
    <row r="331" spans="1:5">
      <c r="A331" t="str">
        <f t="shared" si="29"/>
        <v/>
      </c>
      <c r="B331" s="1" t="str">
        <f t="shared" si="28"/>
        <v/>
      </c>
      <c r="C331" s="1" t="str">
        <f t="shared" si="30"/>
        <v/>
      </c>
      <c r="D331" s="1" t="str">
        <f t="shared" si="31"/>
        <v/>
      </c>
      <c r="E331" s="1" t="str">
        <f t="shared" si="32"/>
        <v/>
      </c>
    </row>
    <row r="332" spans="1:5">
      <c r="A332" t="str">
        <f t="shared" si="29"/>
        <v/>
      </c>
      <c r="B332" s="1" t="str">
        <f t="shared" si="28"/>
        <v/>
      </c>
      <c r="C332" s="1" t="str">
        <f t="shared" si="30"/>
        <v/>
      </c>
      <c r="D332" s="1" t="str">
        <f t="shared" si="31"/>
        <v/>
      </c>
      <c r="E332" s="1" t="str">
        <f t="shared" si="32"/>
        <v/>
      </c>
    </row>
    <row r="333" spans="1:5">
      <c r="A333" t="str">
        <f t="shared" si="29"/>
        <v/>
      </c>
      <c r="B333" s="1" t="str">
        <f t="shared" si="28"/>
        <v/>
      </c>
      <c r="C333" s="1" t="str">
        <f t="shared" si="30"/>
        <v/>
      </c>
      <c r="D333" s="1" t="str">
        <f t="shared" si="31"/>
        <v/>
      </c>
      <c r="E333" s="1" t="str">
        <f t="shared" si="32"/>
        <v/>
      </c>
    </row>
    <row r="334" spans="1:5">
      <c r="A334" t="str">
        <f t="shared" si="29"/>
        <v/>
      </c>
      <c r="B334" s="1" t="str">
        <f t="shared" si="28"/>
        <v/>
      </c>
      <c r="C334" s="1" t="str">
        <f t="shared" si="30"/>
        <v/>
      </c>
      <c r="D334" s="1" t="str">
        <f t="shared" si="31"/>
        <v/>
      </c>
      <c r="E334" s="1" t="str">
        <f t="shared" si="32"/>
        <v/>
      </c>
    </row>
    <row r="335" spans="1:5">
      <c r="A335" t="str">
        <f t="shared" si="29"/>
        <v/>
      </c>
      <c r="B335" s="1" t="str">
        <f t="shared" si="28"/>
        <v/>
      </c>
      <c r="C335" s="1" t="str">
        <f t="shared" si="30"/>
        <v/>
      </c>
      <c r="D335" s="1" t="str">
        <f t="shared" si="31"/>
        <v/>
      </c>
      <c r="E335" s="1" t="str">
        <f t="shared" si="32"/>
        <v/>
      </c>
    </row>
    <row r="336" spans="1:5">
      <c r="A336" t="str">
        <f t="shared" si="29"/>
        <v/>
      </c>
      <c r="B336" s="1" t="str">
        <f t="shared" ref="B336:B399" si="33">IF(A336="","",$B$14)</f>
        <v/>
      </c>
      <c r="C336" s="1" t="str">
        <f t="shared" si="30"/>
        <v/>
      </c>
      <c r="D336" s="1" t="str">
        <f t="shared" si="31"/>
        <v/>
      </c>
      <c r="E336" s="1" t="str">
        <f t="shared" si="32"/>
        <v/>
      </c>
    </row>
    <row r="337" spans="1:5">
      <c r="A337" t="str">
        <f t="shared" si="29"/>
        <v/>
      </c>
      <c r="B337" s="1" t="str">
        <f t="shared" si="33"/>
        <v/>
      </c>
      <c r="C337" s="1" t="str">
        <f t="shared" si="30"/>
        <v/>
      </c>
      <c r="D337" s="1" t="str">
        <f t="shared" si="31"/>
        <v/>
      </c>
      <c r="E337" s="1" t="str">
        <f t="shared" si="32"/>
        <v/>
      </c>
    </row>
    <row r="338" spans="1:5">
      <c r="A338" t="str">
        <f t="shared" si="29"/>
        <v/>
      </c>
      <c r="B338" s="1" t="str">
        <f t="shared" si="33"/>
        <v/>
      </c>
      <c r="C338" s="1" t="str">
        <f t="shared" si="30"/>
        <v/>
      </c>
      <c r="D338" s="1" t="str">
        <f t="shared" si="31"/>
        <v/>
      </c>
      <c r="E338" s="1" t="str">
        <f t="shared" si="32"/>
        <v/>
      </c>
    </row>
    <row r="339" spans="1:5">
      <c r="A339" t="str">
        <f t="shared" si="29"/>
        <v/>
      </c>
      <c r="B339" s="1" t="str">
        <f t="shared" si="33"/>
        <v/>
      </c>
      <c r="C339" s="1" t="str">
        <f t="shared" si="30"/>
        <v/>
      </c>
      <c r="D339" s="1" t="str">
        <f t="shared" si="31"/>
        <v/>
      </c>
      <c r="E339" s="1" t="str">
        <f t="shared" si="32"/>
        <v/>
      </c>
    </row>
    <row r="340" spans="1:5">
      <c r="A340" t="str">
        <f t="shared" si="29"/>
        <v/>
      </c>
      <c r="B340" s="1" t="str">
        <f t="shared" si="33"/>
        <v/>
      </c>
      <c r="C340" s="1" t="str">
        <f t="shared" si="30"/>
        <v/>
      </c>
      <c r="D340" s="1" t="str">
        <f t="shared" si="31"/>
        <v/>
      </c>
      <c r="E340" s="1" t="str">
        <f t="shared" si="32"/>
        <v/>
      </c>
    </row>
    <row r="341" spans="1:5">
      <c r="A341" t="str">
        <f t="shared" si="29"/>
        <v/>
      </c>
      <c r="B341" s="1" t="str">
        <f t="shared" si="33"/>
        <v/>
      </c>
      <c r="C341" s="1" t="str">
        <f t="shared" si="30"/>
        <v/>
      </c>
      <c r="D341" s="1" t="str">
        <f t="shared" si="31"/>
        <v/>
      </c>
      <c r="E341" s="1" t="str">
        <f t="shared" si="32"/>
        <v/>
      </c>
    </row>
    <row r="342" spans="1:5">
      <c r="A342" t="str">
        <f t="shared" si="29"/>
        <v/>
      </c>
      <c r="B342" s="1" t="str">
        <f t="shared" si="33"/>
        <v/>
      </c>
      <c r="C342" s="1" t="str">
        <f t="shared" si="30"/>
        <v/>
      </c>
      <c r="D342" s="1" t="str">
        <f t="shared" si="31"/>
        <v/>
      </c>
      <c r="E342" s="1" t="str">
        <f t="shared" si="32"/>
        <v/>
      </c>
    </row>
    <row r="343" spans="1:5">
      <c r="A343" t="str">
        <f t="shared" si="29"/>
        <v/>
      </c>
      <c r="B343" s="1" t="str">
        <f t="shared" si="33"/>
        <v/>
      </c>
      <c r="C343" s="1" t="str">
        <f t="shared" si="30"/>
        <v/>
      </c>
      <c r="D343" s="1" t="str">
        <f t="shared" si="31"/>
        <v/>
      </c>
      <c r="E343" s="1" t="str">
        <f t="shared" si="32"/>
        <v/>
      </c>
    </row>
    <row r="344" spans="1:5">
      <c r="A344" t="str">
        <f t="shared" si="29"/>
        <v/>
      </c>
      <c r="B344" s="1" t="str">
        <f t="shared" si="33"/>
        <v/>
      </c>
      <c r="C344" s="1" t="str">
        <f t="shared" si="30"/>
        <v/>
      </c>
      <c r="D344" s="1" t="str">
        <f t="shared" si="31"/>
        <v/>
      </c>
      <c r="E344" s="1" t="str">
        <f t="shared" si="32"/>
        <v/>
      </c>
    </row>
    <row r="345" spans="1:5">
      <c r="A345" t="str">
        <f t="shared" si="29"/>
        <v/>
      </c>
      <c r="B345" s="1" t="str">
        <f t="shared" si="33"/>
        <v/>
      </c>
      <c r="C345" s="1" t="str">
        <f t="shared" si="30"/>
        <v/>
      </c>
      <c r="D345" s="1" t="str">
        <f t="shared" si="31"/>
        <v/>
      </c>
      <c r="E345" s="1" t="str">
        <f t="shared" si="32"/>
        <v/>
      </c>
    </row>
    <row r="346" spans="1:5">
      <c r="A346" t="str">
        <f t="shared" si="29"/>
        <v/>
      </c>
      <c r="B346" s="1" t="str">
        <f t="shared" si="33"/>
        <v/>
      </c>
      <c r="C346" s="1" t="str">
        <f t="shared" si="30"/>
        <v/>
      </c>
      <c r="D346" s="1" t="str">
        <f t="shared" si="31"/>
        <v/>
      </c>
      <c r="E346" s="1" t="str">
        <f t="shared" si="32"/>
        <v/>
      </c>
    </row>
    <row r="347" spans="1:5">
      <c r="A347" t="str">
        <f t="shared" si="29"/>
        <v/>
      </c>
      <c r="B347" s="1" t="str">
        <f t="shared" si="33"/>
        <v/>
      </c>
      <c r="C347" s="1" t="str">
        <f t="shared" si="30"/>
        <v/>
      </c>
      <c r="D347" s="1" t="str">
        <f t="shared" si="31"/>
        <v/>
      </c>
      <c r="E347" s="1" t="str">
        <f t="shared" si="32"/>
        <v/>
      </c>
    </row>
    <row r="348" spans="1:5">
      <c r="A348" t="str">
        <f t="shared" si="29"/>
        <v/>
      </c>
      <c r="B348" s="1" t="str">
        <f t="shared" si="33"/>
        <v/>
      </c>
      <c r="C348" s="1" t="str">
        <f t="shared" si="30"/>
        <v/>
      </c>
      <c r="D348" s="1" t="str">
        <f t="shared" si="31"/>
        <v/>
      </c>
      <c r="E348" s="1" t="str">
        <f t="shared" si="32"/>
        <v/>
      </c>
    </row>
    <row r="349" spans="1:5">
      <c r="A349" t="str">
        <f t="shared" si="29"/>
        <v/>
      </c>
      <c r="B349" s="1" t="str">
        <f t="shared" si="33"/>
        <v/>
      </c>
      <c r="C349" s="1" t="str">
        <f t="shared" si="30"/>
        <v/>
      </c>
      <c r="D349" s="1" t="str">
        <f t="shared" si="31"/>
        <v/>
      </c>
      <c r="E349" s="1" t="str">
        <f t="shared" si="32"/>
        <v/>
      </c>
    </row>
    <row r="350" spans="1:5">
      <c r="A350" t="str">
        <f t="shared" si="29"/>
        <v/>
      </c>
      <c r="B350" s="1" t="str">
        <f t="shared" si="33"/>
        <v/>
      </c>
      <c r="C350" s="1" t="str">
        <f t="shared" si="30"/>
        <v/>
      </c>
      <c r="D350" s="1" t="str">
        <f t="shared" si="31"/>
        <v/>
      </c>
      <c r="E350" s="1" t="str">
        <f t="shared" si="32"/>
        <v/>
      </c>
    </row>
    <row r="351" spans="1:5">
      <c r="A351" t="str">
        <f t="shared" si="29"/>
        <v/>
      </c>
      <c r="B351" s="1" t="str">
        <f t="shared" si="33"/>
        <v/>
      </c>
      <c r="C351" s="1" t="str">
        <f t="shared" si="30"/>
        <v/>
      </c>
      <c r="D351" s="1" t="str">
        <f t="shared" si="31"/>
        <v/>
      </c>
      <c r="E351" s="1" t="str">
        <f t="shared" si="32"/>
        <v/>
      </c>
    </row>
    <row r="352" spans="1:5">
      <c r="A352" t="str">
        <f t="shared" si="29"/>
        <v/>
      </c>
      <c r="B352" s="1" t="str">
        <f t="shared" si="33"/>
        <v/>
      </c>
      <c r="C352" s="1" t="str">
        <f t="shared" si="30"/>
        <v/>
      </c>
      <c r="D352" s="1" t="str">
        <f t="shared" si="31"/>
        <v/>
      </c>
      <c r="E352" s="1" t="str">
        <f t="shared" si="32"/>
        <v/>
      </c>
    </row>
    <row r="353" spans="1:5">
      <c r="A353" t="str">
        <f t="shared" si="29"/>
        <v/>
      </c>
      <c r="B353" s="1" t="str">
        <f t="shared" si="33"/>
        <v/>
      </c>
      <c r="C353" s="1" t="str">
        <f t="shared" si="30"/>
        <v/>
      </c>
      <c r="D353" s="1" t="str">
        <f t="shared" si="31"/>
        <v/>
      </c>
      <c r="E353" s="1" t="str">
        <f t="shared" si="32"/>
        <v/>
      </c>
    </row>
    <row r="354" spans="1:5">
      <c r="A354" t="str">
        <f t="shared" si="29"/>
        <v/>
      </c>
      <c r="B354" s="1" t="str">
        <f t="shared" si="33"/>
        <v/>
      </c>
      <c r="C354" s="1" t="str">
        <f t="shared" si="30"/>
        <v/>
      </c>
      <c r="D354" s="1" t="str">
        <f t="shared" si="31"/>
        <v/>
      </c>
      <c r="E354" s="1" t="str">
        <f t="shared" si="32"/>
        <v/>
      </c>
    </row>
    <row r="355" spans="1:5">
      <c r="A355" t="str">
        <f t="shared" si="29"/>
        <v/>
      </c>
      <c r="B355" s="1" t="str">
        <f t="shared" si="33"/>
        <v/>
      </c>
      <c r="C355" s="1" t="str">
        <f t="shared" si="30"/>
        <v/>
      </c>
      <c r="D355" s="1" t="str">
        <f t="shared" si="31"/>
        <v/>
      </c>
      <c r="E355" s="1" t="str">
        <f t="shared" si="32"/>
        <v/>
      </c>
    </row>
    <row r="356" spans="1:5">
      <c r="A356" t="str">
        <f t="shared" si="29"/>
        <v/>
      </c>
      <c r="B356" s="1" t="str">
        <f t="shared" si="33"/>
        <v/>
      </c>
      <c r="C356" s="1" t="str">
        <f t="shared" si="30"/>
        <v/>
      </c>
      <c r="D356" s="1" t="str">
        <f t="shared" si="31"/>
        <v/>
      </c>
      <c r="E356" s="1" t="str">
        <f t="shared" si="32"/>
        <v/>
      </c>
    </row>
    <row r="357" spans="1:5">
      <c r="A357" t="str">
        <f t="shared" si="29"/>
        <v/>
      </c>
      <c r="B357" s="1" t="str">
        <f t="shared" si="33"/>
        <v/>
      </c>
      <c r="C357" s="1" t="str">
        <f t="shared" si="30"/>
        <v/>
      </c>
      <c r="D357" s="1" t="str">
        <f t="shared" si="31"/>
        <v/>
      </c>
      <c r="E357" s="1" t="str">
        <f t="shared" si="32"/>
        <v/>
      </c>
    </row>
    <row r="358" spans="1:5">
      <c r="A358" t="str">
        <f t="shared" si="29"/>
        <v/>
      </c>
      <c r="B358" s="1" t="str">
        <f t="shared" si="33"/>
        <v/>
      </c>
      <c r="C358" s="1" t="str">
        <f t="shared" si="30"/>
        <v/>
      </c>
      <c r="D358" s="1" t="str">
        <f t="shared" si="31"/>
        <v/>
      </c>
      <c r="E358" s="1" t="str">
        <f t="shared" si="32"/>
        <v/>
      </c>
    </row>
    <row r="359" spans="1:5">
      <c r="A359" t="str">
        <f t="shared" si="29"/>
        <v/>
      </c>
      <c r="B359" s="1" t="str">
        <f t="shared" si="33"/>
        <v/>
      </c>
      <c r="C359" s="1" t="str">
        <f t="shared" si="30"/>
        <v/>
      </c>
      <c r="D359" s="1" t="str">
        <f t="shared" si="31"/>
        <v/>
      </c>
      <c r="E359" s="1" t="str">
        <f t="shared" si="32"/>
        <v/>
      </c>
    </row>
    <row r="360" spans="1:5">
      <c r="A360" t="str">
        <f t="shared" si="29"/>
        <v/>
      </c>
      <c r="B360" s="1" t="str">
        <f t="shared" si="33"/>
        <v/>
      </c>
      <c r="C360" s="1" t="str">
        <f t="shared" si="30"/>
        <v/>
      </c>
      <c r="D360" s="1" t="str">
        <f t="shared" si="31"/>
        <v/>
      </c>
      <c r="E360" s="1" t="str">
        <f t="shared" si="32"/>
        <v/>
      </c>
    </row>
    <row r="361" spans="1:5">
      <c r="A361" t="str">
        <f t="shared" si="29"/>
        <v/>
      </c>
      <c r="B361" s="1" t="str">
        <f t="shared" si="33"/>
        <v/>
      </c>
      <c r="C361" s="1" t="str">
        <f t="shared" si="30"/>
        <v/>
      </c>
      <c r="D361" s="1" t="str">
        <f t="shared" si="31"/>
        <v/>
      </c>
      <c r="E361" s="1" t="str">
        <f t="shared" si="32"/>
        <v/>
      </c>
    </row>
    <row r="362" spans="1:5">
      <c r="A362" t="str">
        <f t="shared" si="29"/>
        <v/>
      </c>
      <c r="B362" s="1" t="str">
        <f t="shared" si="33"/>
        <v/>
      </c>
      <c r="C362" s="1" t="str">
        <f t="shared" si="30"/>
        <v/>
      </c>
      <c r="D362" s="1" t="str">
        <f t="shared" si="31"/>
        <v/>
      </c>
      <c r="E362" s="1" t="str">
        <f t="shared" si="32"/>
        <v/>
      </c>
    </row>
    <row r="363" spans="1:5">
      <c r="A363" t="str">
        <f t="shared" si="29"/>
        <v/>
      </c>
      <c r="B363" s="1" t="str">
        <f t="shared" si="33"/>
        <v/>
      </c>
      <c r="C363" s="1" t="str">
        <f t="shared" si="30"/>
        <v/>
      </c>
      <c r="D363" s="1" t="str">
        <f t="shared" si="31"/>
        <v/>
      </c>
      <c r="E363" s="1" t="str">
        <f t="shared" si="32"/>
        <v/>
      </c>
    </row>
    <row r="364" spans="1:5">
      <c r="A364" t="str">
        <f t="shared" si="29"/>
        <v/>
      </c>
      <c r="B364" s="1" t="str">
        <f t="shared" si="33"/>
        <v/>
      </c>
      <c r="C364" s="1" t="str">
        <f t="shared" si="30"/>
        <v/>
      </c>
      <c r="D364" s="1" t="str">
        <f t="shared" si="31"/>
        <v/>
      </c>
      <c r="E364" s="1" t="str">
        <f t="shared" si="32"/>
        <v/>
      </c>
    </row>
    <row r="365" spans="1:5">
      <c r="A365" t="str">
        <f t="shared" si="29"/>
        <v/>
      </c>
      <c r="B365" s="1" t="str">
        <f t="shared" si="33"/>
        <v/>
      </c>
      <c r="C365" s="1" t="str">
        <f t="shared" si="30"/>
        <v/>
      </c>
      <c r="D365" s="1" t="str">
        <f t="shared" si="31"/>
        <v/>
      </c>
      <c r="E365" s="1" t="str">
        <f t="shared" si="32"/>
        <v/>
      </c>
    </row>
    <row r="366" spans="1:5">
      <c r="A366" t="str">
        <f t="shared" si="29"/>
        <v/>
      </c>
      <c r="B366" s="1" t="str">
        <f t="shared" si="33"/>
        <v/>
      </c>
      <c r="C366" s="1" t="str">
        <f t="shared" si="30"/>
        <v/>
      </c>
      <c r="D366" s="1" t="str">
        <f t="shared" si="31"/>
        <v/>
      </c>
      <c r="E366" s="1" t="str">
        <f t="shared" si="32"/>
        <v/>
      </c>
    </row>
    <row r="367" spans="1:5">
      <c r="A367" t="str">
        <f t="shared" si="29"/>
        <v/>
      </c>
      <c r="B367" s="1" t="str">
        <f t="shared" si="33"/>
        <v/>
      </c>
      <c r="C367" s="1" t="str">
        <f t="shared" si="30"/>
        <v/>
      </c>
      <c r="D367" s="1" t="str">
        <f t="shared" si="31"/>
        <v/>
      </c>
      <c r="E367" s="1" t="str">
        <f t="shared" si="32"/>
        <v/>
      </c>
    </row>
    <row r="368" spans="1:5">
      <c r="A368" t="str">
        <f t="shared" si="29"/>
        <v/>
      </c>
      <c r="B368" s="1" t="str">
        <f t="shared" si="33"/>
        <v/>
      </c>
      <c r="C368" s="1" t="str">
        <f t="shared" si="30"/>
        <v/>
      </c>
      <c r="D368" s="1" t="str">
        <f t="shared" si="31"/>
        <v/>
      </c>
      <c r="E368" s="1" t="str">
        <f t="shared" si="32"/>
        <v/>
      </c>
    </row>
    <row r="369" spans="1:5">
      <c r="A369" t="str">
        <f t="shared" si="29"/>
        <v/>
      </c>
      <c r="B369" s="1" t="str">
        <f t="shared" si="33"/>
        <v/>
      </c>
      <c r="C369" s="1" t="str">
        <f t="shared" si="30"/>
        <v/>
      </c>
      <c r="D369" s="1" t="str">
        <f t="shared" si="31"/>
        <v/>
      </c>
      <c r="E369" s="1" t="str">
        <f t="shared" si="32"/>
        <v/>
      </c>
    </row>
    <row r="370" spans="1:5">
      <c r="A370" t="str">
        <f t="shared" si="29"/>
        <v/>
      </c>
      <c r="B370" s="1" t="str">
        <f t="shared" si="33"/>
        <v/>
      </c>
      <c r="C370" s="1" t="str">
        <f t="shared" si="30"/>
        <v/>
      </c>
      <c r="D370" s="1" t="str">
        <f t="shared" si="31"/>
        <v/>
      </c>
      <c r="E370" s="1" t="str">
        <f t="shared" si="32"/>
        <v/>
      </c>
    </row>
    <row r="371" spans="1:5">
      <c r="A371" t="str">
        <f t="shared" si="29"/>
        <v/>
      </c>
      <c r="B371" s="1" t="str">
        <f t="shared" si="33"/>
        <v/>
      </c>
      <c r="C371" s="1" t="str">
        <f t="shared" si="30"/>
        <v/>
      </c>
      <c r="D371" s="1" t="str">
        <f t="shared" si="31"/>
        <v/>
      </c>
      <c r="E371" s="1" t="str">
        <f t="shared" si="32"/>
        <v/>
      </c>
    </row>
    <row r="372" spans="1:5">
      <c r="A372" t="str">
        <f t="shared" si="29"/>
        <v/>
      </c>
      <c r="B372" s="1" t="str">
        <f t="shared" si="33"/>
        <v/>
      </c>
      <c r="C372" s="1" t="str">
        <f t="shared" si="30"/>
        <v/>
      </c>
      <c r="D372" s="1" t="str">
        <f t="shared" si="31"/>
        <v/>
      </c>
      <c r="E372" s="1" t="str">
        <f t="shared" si="32"/>
        <v/>
      </c>
    </row>
    <row r="373" spans="1:5">
      <c r="A373" t="str">
        <f t="shared" si="29"/>
        <v/>
      </c>
      <c r="B373" s="1" t="str">
        <f t="shared" si="33"/>
        <v/>
      </c>
      <c r="C373" s="1" t="str">
        <f t="shared" si="30"/>
        <v/>
      </c>
      <c r="D373" s="1" t="str">
        <f t="shared" si="31"/>
        <v/>
      </c>
      <c r="E373" s="1" t="str">
        <f t="shared" si="32"/>
        <v/>
      </c>
    </row>
    <row r="374" spans="1:5">
      <c r="A374" t="str">
        <f t="shared" si="29"/>
        <v/>
      </c>
      <c r="B374" t="str">
        <f t="shared" si="33"/>
        <v/>
      </c>
      <c r="C374" t="str">
        <f t="shared" si="30"/>
        <v/>
      </c>
      <c r="D374" t="str">
        <f t="shared" si="31"/>
        <v/>
      </c>
      <c r="E374" t="str">
        <f t="shared" si="32"/>
        <v/>
      </c>
    </row>
    <row r="375" spans="1:5">
      <c r="A375" t="str">
        <f t="shared" si="29"/>
        <v/>
      </c>
      <c r="B375" t="str">
        <f t="shared" si="33"/>
        <v/>
      </c>
      <c r="C375" t="str">
        <f t="shared" si="30"/>
        <v/>
      </c>
      <c r="D375" t="str">
        <f t="shared" si="31"/>
        <v/>
      </c>
      <c r="E375" t="str">
        <f t="shared" si="32"/>
        <v/>
      </c>
    </row>
    <row r="376" spans="1:5">
      <c r="A376" t="str">
        <f t="shared" si="29"/>
        <v/>
      </c>
      <c r="B376" t="str">
        <f t="shared" si="33"/>
        <v/>
      </c>
      <c r="C376" t="str">
        <f t="shared" si="30"/>
        <v/>
      </c>
      <c r="D376" t="str">
        <f t="shared" si="31"/>
        <v/>
      </c>
      <c r="E376" t="str">
        <f t="shared" si="32"/>
        <v/>
      </c>
    </row>
    <row r="377" spans="1:5">
      <c r="A377" t="str">
        <f t="shared" si="29"/>
        <v/>
      </c>
      <c r="B377" t="str">
        <f t="shared" si="33"/>
        <v/>
      </c>
      <c r="C377" t="str">
        <f t="shared" si="30"/>
        <v/>
      </c>
      <c r="D377" t="str">
        <f t="shared" si="31"/>
        <v/>
      </c>
      <c r="E377" t="str">
        <f t="shared" si="32"/>
        <v/>
      </c>
    </row>
    <row r="378" spans="1:5">
      <c r="A378" t="str">
        <f t="shared" si="29"/>
        <v/>
      </c>
      <c r="B378" t="str">
        <f t="shared" si="33"/>
        <v/>
      </c>
      <c r="C378" t="str">
        <f t="shared" si="30"/>
        <v/>
      </c>
      <c r="D378" t="str">
        <f t="shared" si="31"/>
        <v/>
      </c>
      <c r="E378" t="str">
        <f t="shared" si="32"/>
        <v/>
      </c>
    </row>
    <row r="379" spans="1:5">
      <c r="A379" t="str">
        <f t="shared" si="29"/>
        <v/>
      </c>
      <c r="B379" t="str">
        <f t="shared" si="33"/>
        <v/>
      </c>
      <c r="C379" t="str">
        <f t="shared" si="30"/>
        <v/>
      </c>
      <c r="D379" t="str">
        <f t="shared" si="31"/>
        <v/>
      </c>
      <c r="E379" t="str">
        <f t="shared" si="32"/>
        <v/>
      </c>
    </row>
    <row r="380" spans="1:5">
      <c r="A380" t="str">
        <f t="shared" si="29"/>
        <v/>
      </c>
      <c r="B380" t="str">
        <f t="shared" si="33"/>
        <v/>
      </c>
      <c r="C380" t="str">
        <f t="shared" si="30"/>
        <v/>
      </c>
      <c r="D380" t="str">
        <f t="shared" si="31"/>
        <v/>
      </c>
      <c r="E380" t="str">
        <f t="shared" si="32"/>
        <v/>
      </c>
    </row>
    <row r="381" spans="1:5">
      <c r="A381" t="str">
        <f t="shared" si="29"/>
        <v/>
      </c>
      <c r="B381" t="str">
        <f t="shared" si="33"/>
        <v/>
      </c>
      <c r="C381" t="str">
        <f t="shared" si="30"/>
        <v/>
      </c>
      <c r="D381" t="str">
        <f t="shared" si="31"/>
        <v/>
      </c>
      <c r="E381" t="str">
        <f t="shared" si="32"/>
        <v/>
      </c>
    </row>
    <row r="382" spans="1:5">
      <c r="A382" t="str">
        <f t="shared" si="29"/>
        <v/>
      </c>
      <c r="B382" t="str">
        <f t="shared" si="33"/>
        <v/>
      </c>
      <c r="C382" t="str">
        <f t="shared" si="30"/>
        <v/>
      </c>
      <c r="D382" t="str">
        <f t="shared" si="31"/>
        <v/>
      </c>
      <c r="E382" t="str">
        <f t="shared" si="32"/>
        <v/>
      </c>
    </row>
    <row r="383" spans="1:5">
      <c r="A383" t="str">
        <f t="shared" si="29"/>
        <v/>
      </c>
      <c r="B383" t="str">
        <f t="shared" si="33"/>
        <v/>
      </c>
      <c r="C383" t="str">
        <f t="shared" si="30"/>
        <v/>
      </c>
      <c r="D383" t="str">
        <f t="shared" si="31"/>
        <v/>
      </c>
      <c r="E383" t="str">
        <f t="shared" si="32"/>
        <v/>
      </c>
    </row>
    <row r="384" spans="1:5">
      <c r="A384" t="str">
        <f t="shared" si="29"/>
        <v/>
      </c>
      <c r="B384" t="str">
        <f t="shared" si="33"/>
        <v/>
      </c>
      <c r="C384" t="str">
        <f t="shared" si="30"/>
        <v/>
      </c>
      <c r="D384" t="str">
        <f t="shared" si="31"/>
        <v/>
      </c>
      <c r="E384" t="str">
        <f t="shared" si="32"/>
        <v/>
      </c>
    </row>
    <row r="385" spans="1:5">
      <c r="A385" t="str">
        <f t="shared" si="29"/>
        <v/>
      </c>
      <c r="B385" t="str">
        <f t="shared" si="33"/>
        <v/>
      </c>
      <c r="C385" t="str">
        <f t="shared" si="30"/>
        <v/>
      </c>
      <c r="D385" t="str">
        <f t="shared" si="31"/>
        <v/>
      </c>
      <c r="E385" t="str">
        <f t="shared" si="32"/>
        <v/>
      </c>
    </row>
    <row r="386" spans="1:5">
      <c r="A386" t="str">
        <f t="shared" si="29"/>
        <v/>
      </c>
      <c r="B386" t="str">
        <f t="shared" si="33"/>
        <v/>
      </c>
      <c r="C386" t="str">
        <f t="shared" si="30"/>
        <v/>
      </c>
      <c r="D386" t="str">
        <f t="shared" si="31"/>
        <v/>
      </c>
      <c r="E386" t="str">
        <f t="shared" si="32"/>
        <v/>
      </c>
    </row>
    <row r="387" spans="1:5">
      <c r="A387" t="str">
        <f t="shared" si="29"/>
        <v/>
      </c>
      <c r="B387" t="str">
        <f t="shared" si="33"/>
        <v/>
      </c>
      <c r="C387" t="str">
        <f t="shared" si="30"/>
        <v/>
      </c>
      <c r="D387" t="str">
        <f t="shared" si="31"/>
        <v/>
      </c>
      <c r="E387" t="str">
        <f t="shared" si="32"/>
        <v/>
      </c>
    </row>
    <row r="388" spans="1:5">
      <c r="A388" t="str">
        <f t="shared" si="29"/>
        <v/>
      </c>
      <c r="B388" t="str">
        <f t="shared" si="33"/>
        <v/>
      </c>
      <c r="C388" t="str">
        <f t="shared" si="30"/>
        <v/>
      </c>
      <c r="D388" t="str">
        <f t="shared" si="31"/>
        <v/>
      </c>
      <c r="E388" t="str">
        <f t="shared" si="32"/>
        <v/>
      </c>
    </row>
    <row r="389" spans="1:5">
      <c r="A389" t="str">
        <f t="shared" si="29"/>
        <v/>
      </c>
      <c r="B389" t="str">
        <f t="shared" si="33"/>
        <v/>
      </c>
      <c r="C389" t="str">
        <f t="shared" si="30"/>
        <v/>
      </c>
      <c r="D389" t="str">
        <f t="shared" si="31"/>
        <v/>
      </c>
      <c r="E389" t="str">
        <f t="shared" si="32"/>
        <v/>
      </c>
    </row>
    <row r="390" spans="1:5">
      <c r="A390" t="str">
        <f t="shared" si="29"/>
        <v/>
      </c>
      <c r="B390" t="str">
        <f t="shared" si="33"/>
        <v/>
      </c>
      <c r="C390" t="str">
        <f t="shared" si="30"/>
        <v/>
      </c>
      <c r="D390" t="str">
        <f t="shared" si="31"/>
        <v/>
      </c>
      <c r="E390" t="str">
        <f t="shared" si="32"/>
        <v/>
      </c>
    </row>
    <row r="391" spans="1:5">
      <c r="A391" t="str">
        <f t="shared" si="29"/>
        <v/>
      </c>
      <c r="B391" t="str">
        <f t="shared" si="33"/>
        <v/>
      </c>
      <c r="C391" t="str">
        <f t="shared" si="30"/>
        <v/>
      </c>
      <c r="D391" t="str">
        <f t="shared" si="31"/>
        <v/>
      </c>
      <c r="E391" t="str">
        <f t="shared" si="32"/>
        <v/>
      </c>
    </row>
    <row r="392" spans="1:5">
      <c r="A392" t="str">
        <f t="shared" ref="A392:A455" si="34">IF(($B$7*$B$8&gt;A391),IF(($B$7*$B$8)=A391,"",A391+1),"")</f>
        <v/>
      </c>
      <c r="B392" t="str">
        <f t="shared" si="33"/>
        <v/>
      </c>
      <c r="C392" t="str">
        <f t="shared" ref="C392:C455" si="35">IF(A392="","",B392-D392)</f>
        <v/>
      </c>
      <c r="D392" t="str">
        <f t="shared" ref="D392:D455" si="36">IF(A392="","",(E391*($B$6/$B$8)))</f>
        <v/>
      </c>
      <c r="E392" t="str">
        <f t="shared" ref="E392:E455" si="37">IF(A392="","",E391-C392)</f>
        <v/>
      </c>
    </row>
    <row r="393" spans="1:5">
      <c r="A393" t="str">
        <f t="shared" si="34"/>
        <v/>
      </c>
      <c r="B393" t="str">
        <f t="shared" si="33"/>
        <v/>
      </c>
      <c r="C393" t="str">
        <f t="shared" si="35"/>
        <v/>
      </c>
      <c r="D393" t="str">
        <f t="shared" si="36"/>
        <v/>
      </c>
      <c r="E393" t="str">
        <f t="shared" si="37"/>
        <v/>
      </c>
    </row>
    <row r="394" spans="1:5">
      <c r="A394" t="str">
        <f t="shared" si="34"/>
        <v/>
      </c>
      <c r="B394" t="str">
        <f t="shared" si="33"/>
        <v/>
      </c>
      <c r="C394" t="str">
        <f t="shared" si="35"/>
        <v/>
      </c>
      <c r="D394" t="str">
        <f t="shared" si="36"/>
        <v/>
      </c>
      <c r="E394" t="str">
        <f t="shared" si="37"/>
        <v/>
      </c>
    </row>
    <row r="395" spans="1:5">
      <c r="A395" t="str">
        <f t="shared" si="34"/>
        <v/>
      </c>
      <c r="B395" t="str">
        <f t="shared" si="33"/>
        <v/>
      </c>
      <c r="C395" t="str">
        <f t="shared" si="35"/>
        <v/>
      </c>
      <c r="D395" t="str">
        <f t="shared" si="36"/>
        <v/>
      </c>
      <c r="E395" t="str">
        <f t="shared" si="37"/>
        <v/>
      </c>
    </row>
    <row r="396" spans="1:5">
      <c r="A396" t="str">
        <f t="shared" si="34"/>
        <v/>
      </c>
      <c r="B396" t="str">
        <f t="shared" si="33"/>
        <v/>
      </c>
      <c r="C396" t="str">
        <f t="shared" si="35"/>
        <v/>
      </c>
      <c r="D396" t="str">
        <f t="shared" si="36"/>
        <v/>
      </c>
      <c r="E396" t="str">
        <f t="shared" si="37"/>
        <v/>
      </c>
    </row>
    <row r="397" spans="1:5">
      <c r="A397" t="str">
        <f t="shared" si="34"/>
        <v/>
      </c>
      <c r="B397" t="str">
        <f t="shared" si="33"/>
        <v/>
      </c>
      <c r="C397" t="str">
        <f t="shared" si="35"/>
        <v/>
      </c>
      <c r="D397" t="str">
        <f t="shared" si="36"/>
        <v/>
      </c>
      <c r="E397" t="str">
        <f t="shared" si="37"/>
        <v/>
      </c>
    </row>
    <row r="398" spans="1:5">
      <c r="A398" t="str">
        <f t="shared" si="34"/>
        <v/>
      </c>
      <c r="B398" t="str">
        <f t="shared" si="33"/>
        <v/>
      </c>
      <c r="C398" t="str">
        <f t="shared" si="35"/>
        <v/>
      </c>
      <c r="D398" t="str">
        <f t="shared" si="36"/>
        <v/>
      </c>
      <c r="E398" t="str">
        <f t="shared" si="37"/>
        <v/>
      </c>
    </row>
    <row r="399" spans="1:5">
      <c r="A399" t="str">
        <f t="shared" si="34"/>
        <v/>
      </c>
      <c r="B399" t="str">
        <f t="shared" si="33"/>
        <v/>
      </c>
      <c r="C399" t="str">
        <f t="shared" si="35"/>
        <v/>
      </c>
      <c r="D399" t="str">
        <f t="shared" si="36"/>
        <v/>
      </c>
      <c r="E399" t="str">
        <f t="shared" si="37"/>
        <v/>
      </c>
    </row>
    <row r="400" spans="1:5">
      <c r="A400" t="str">
        <f t="shared" si="34"/>
        <v/>
      </c>
      <c r="B400" t="str">
        <f t="shared" ref="B400:B463" si="38">IF(A400="","",$B$14)</f>
        <v/>
      </c>
      <c r="C400" t="str">
        <f t="shared" si="35"/>
        <v/>
      </c>
      <c r="D400" t="str">
        <f t="shared" si="36"/>
        <v/>
      </c>
      <c r="E400" t="str">
        <f t="shared" si="37"/>
        <v/>
      </c>
    </row>
    <row r="401" spans="1:5">
      <c r="A401" t="str">
        <f t="shared" si="34"/>
        <v/>
      </c>
      <c r="B401" t="str">
        <f t="shared" si="38"/>
        <v/>
      </c>
      <c r="C401" t="str">
        <f t="shared" si="35"/>
        <v/>
      </c>
      <c r="D401" t="str">
        <f t="shared" si="36"/>
        <v/>
      </c>
      <c r="E401" t="str">
        <f t="shared" si="37"/>
        <v/>
      </c>
    </row>
    <row r="402" spans="1:5">
      <c r="A402" t="str">
        <f t="shared" si="34"/>
        <v/>
      </c>
      <c r="B402" t="str">
        <f t="shared" si="38"/>
        <v/>
      </c>
      <c r="C402" t="str">
        <f t="shared" si="35"/>
        <v/>
      </c>
      <c r="D402" t="str">
        <f t="shared" si="36"/>
        <v/>
      </c>
      <c r="E402" t="str">
        <f t="shared" si="37"/>
        <v/>
      </c>
    </row>
    <row r="403" spans="1:5">
      <c r="A403" t="str">
        <f t="shared" si="34"/>
        <v/>
      </c>
      <c r="B403" t="str">
        <f t="shared" si="38"/>
        <v/>
      </c>
      <c r="C403" t="str">
        <f t="shared" si="35"/>
        <v/>
      </c>
      <c r="D403" t="str">
        <f t="shared" si="36"/>
        <v/>
      </c>
      <c r="E403" t="str">
        <f t="shared" si="37"/>
        <v/>
      </c>
    </row>
    <row r="404" spans="1:5">
      <c r="A404" t="str">
        <f t="shared" si="34"/>
        <v/>
      </c>
      <c r="B404" t="str">
        <f t="shared" si="38"/>
        <v/>
      </c>
      <c r="C404" t="str">
        <f t="shared" si="35"/>
        <v/>
      </c>
      <c r="D404" t="str">
        <f t="shared" si="36"/>
        <v/>
      </c>
      <c r="E404" t="str">
        <f t="shared" si="37"/>
        <v/>
      </c>
    </row>
    <row r="405" spans="1:5">
      <c r="A405" t="str">
        <f t="shared" si="34"/>
        <v/>
      </c>
      <c r="B405" t="str">
        <f t="shared" si="38"/>
        <v/>
      </c>
      <c r="C405" t="str">
        <f t="shared" si="35"/>
        <v/>
      </c>
      <c r="D405" t="str">
        <f t="shared" si="36"/>
        <v/>
      </c>
      <c r="E405" t="str">
        <f t="shared" si="37"/>
        <v/>
      </c>
    </row>
    <row r="406" spans="1:5">
      <c r="A406" t="str">
        <f t="shared" si="34"/>
        <v/>
      </c>
      <c r="B406" t="str">
        <f t="shared" si="38"/>
        <v/>
      </c>
      <c r="C406" t="str">
        <f t="shared" si="35"/>
        <v/>
      </c>
      <c r="D406" t="str">
        <f t="shared" si="36"/>
        <v/>
      </c>
      <c r="E406" t="str">
        <f t="shared" si="37"/>
        <v/>
      </c>
    </row>
    <row r="407" spans="1:5">
      <c r="A407" t="str">
        <f t="shared" si="34"/>
        <v/>
      </c>
      <c r="B407" t="str">
        <f t="shared" si="38"/>
        <v/>
      </c>
      <c r="C407" t="str">
        <f t="shared" si="35"/>
        <v/>
      </c>
      <c r="D407" t="str">
        <f t="shared" si="36"/>
        <v/>
      </c>
      <c r="E407" t="str">
        <f t="shared" si="37"/>
        <v/>
      </c>
    </row>
    <row r="408" spans="1:5">
      <c r="A408" t="str">
        <f t="shared" si="34"/>
        <v/>
      </c>
      <c r="B408" t="str">
        <f t="shared" si="38"/>
        <v/>
      </c>
      <c r="C408" t="str">
        <f t="shared" si="35"/>
        <v/>
      </c>
      <c r="D408" t="str">
        <f t="shared" si="36"/>
        <v/>
      </c>
      <c r="E408" t="str">
        <f t="shared" si="37"/>
        <v/>
      </c>
    </row>
    <row r="409" spans="1:5">
      <c r="A409" t="str">
        <f t="shared" si="34"/>
        <v/>
      </c>
      <c r="B409" t="str">
        <f t="shared" si="38"/>
        <v/>
      </c>
      <c r="C409" t="str">
        <f t="shared" si="35"/>
        <v/>
      </c>
      <c r="D409" t="str">
        <f t="shared" si="36"/>
        <v/>
      </c>
      <c r="E409" t="str">
        <f t="shared" si="37"/>
        <v/>
      </c>
    </row>
    <row r="410" spans="1:5">
      <c r="A410" t="str">
        <f t="shared" si="34"/>
        <v/>
      </c>
      <c r="B410" t="str">
        <f t="shared" si="38"/>
        <v/>
      </c>
      <c r="C410" t="str">
        <f t="shared" si="35"/>
        <v/>
      </c>
      <c r="D410" t="str">
        <f t="shared" si="36"/>
        <v/>
      </c>
      <c r="E410" t="str">
        <f t="shared" si="37"/>
        <v/>
      </c>
    </row>
    <row r="411" spans="1:5">
      <c r="A411" t="str">
        <f t="shared" si="34"/>
        <v/>
      </c>
      <c r="B411" t="str">
        <f t="shared" si="38"/>
        <v/>
      </c>
      <c r="C411" t="str">
        <f t="shared" si="35"/>
        <v/>
      </c>
      <c r="D411" t="str">
        <f t="shared" si="36"/>
        <v/>
      </c>
      <c r="E411" t="str">
        <f t="shared" si="37"/>
        <v/>
      </c>
    </row>
    <row r="412" spans="1:5">
      <c r="A412" t="str">
        <f t="shared" si="34"/>
        <v/>
      </c>
      <c r="B412" t="str">
        <f t="shared" si="38"/>
        <v/>
      </c>
      <c r="C412" t="str">
        <f t="shared" si="35"/>
        <v/>
      </c>
      <c r="D412" t="str">
        <f t="shared" si="36"/>
        <v/>
      </c>
      <c r="E412" t="str">
        <f t="shared" si="37"/>
        <v/>
      </c>
    </row>
    <row r="413" spans="1:5">
      <c r="A413" t="str">
        <f t="shared" si="34"/>
        <v/>
      </c>
      <c r="B413" t="str">
        <f t="shared" si="38"/>
        <v/>
      </c>
      <c r="C413" t="str">
        <f t="shared" si="35"/>
        <v/>
      </c>
      <c r="D413" t="str">
        <f t="shared" si="36"/>
        <v/>
      </c>
      <c r="E413" t="str">
        <f t="shared" si="37"/>
        <v/>
      </c>
    </row>
    <row r="414" spans="1:5">
      <c r="A414" t="str">
        <f t="shared" si="34"/>
        <v/>
      </c>
      <c r="B414" t="str">
        <f t="shared" si="38"/>
        <v/>
      </c>
      <c r="C414" t="str">
        <f t="shared" si="35"/>
        <v/>
      </c>
      <c r="D414" t="str">
        <f t="shared" si="36"/>
        <v/>
      </c>
      <c r="E414" t="str">
        <f t="shared" si="37"/>
        <v/>
      </c>
    </row>
    <row r="415" spans="1:5">
      <c r="A415" t="str">
        <f t="shared" si="34"/>
        <v/>
      </c>
      <c r="B415" t="str">
        <f t="shared" si="38"/>
        <v/>
      </c>
      <c r="C415" t="str">
        <f t="shared" si="35"/>
        <v/>
      </c>
      <c r="D415" t="str">
        <f t="shared" si="36"/>
        <v/>
      </c>
      <c r="E415" t="str">
        <f t="shared" si="37"/>
        <v/>
      </c>
    </row>
    <row r="416" spans="1:5">
      <c r="A416" t="str">
        <f t="shared" si="34"/>
        <v/>
      </c>
      <c r="B416" t="str">
        <f t="shared" si="38"/>
        <v/>
      </c>
      <c r="C416" t="str">
        <f t="shared" si="35"/>
        <v/>
      </c>
      <c r="D416" t="str">
        <f t="shared" si="36"/>
        <v/>
      </c>
      <c r="E416" t="str">
        <f t="shared" si="37"/>
        <v/>
      </c>
    </row>
    <row r="417" spans="1:5">
      <c r="A417" t="str">
        <f t="shared" si="34"/>
        <v/>
      </c>
      <c r="B417" t="str">
        <f t="shared" si="38"/>
        <v/>
      </c>
      <c r="C417" t="str">
        <f t="shared" si="35"/>
        <v/>
      </c>
      <c r="D417" t="str">
        <f t="shared" si="36"/>
        <v/>
      </c>
      <c r="E417" t="str">
        <f t="shared" si="37"/>
        <v/>
      </c>
    </row>
    <row r="418" spans="1:5">
      <c r="A418" t="str">
        <f t="shared" si="34"/>
        <v/>
      </c>
      <c r="B418" t="str">
        <f t="shared" si="38"/>
        <v/>
      </c>
      <c r="C418" t="str">
        <f t="shared" si="35"/>
        <v/>
      </c>
      <c r="D418" t="str">
        <f t="shared" si="36"/>
        <v/>
      </c>
      <c r="E418" t="str">
        <f t="shared" si="37"/>
        <v/>
      </c>
    </row>
    <row r="419" spans="1:5">
      <c r="A419" t="str">
        <f t="shared" si="34"/>
        <v/>
      </c>
      <c r="B419" t="str">
        <f t="shared" si="38"/>
        <v/>
      </c>
      <c r="C419" t="str">
        <f t="shared" si="35"/>
        <v/>
      </c>
      <c r="D419" t="str">
        <f t="shared" si="36"/>
        <v/>
      </c>
      <c r="E419" t="str">
        <f t="shared" si="37"/>
        <v/>
      </c>
    </row>
    <row r="420" spans="1:5">
      <c r="A420" t="str">
        <f t="shared" si="34"/>
        <v/>
      </c>
      <c r="B420" t="str">
        <f t="shared" si="38"/>
        <v/>
      </c>
      <c r="C420" t="str">
        <f t="shared" si="35"/>
        <v/>
      </c>
      <c r="D420" t="str">
        <f t="shared" si="36"/>
        <v/>
      </c>
      <c r="E420" t="str">
        <f t="shared" si="37"/>
        <v/>
      </c>
    </row>
    <row r="421" spans="1:5">
      <c r="A421" t="str">
        <f t="shared" si="34"/>
        <v/>
      </c>
      <c r="B421" t="str">
        <f t="shared" si="38"/>
        <v/>
      </c>
      <c r="C421" t="str">
        <f t="shared" si="35"/>
        <v/>
      </c>
      <c r="D421" t="str">
        <f t="shared" si="36"/>
        <v/>
      </c>
      <c r="E421" t="str">
        <f t="shared" si="37"/>
        <v/>
      </c>
    </row>
    <row r="422" spans="1:5">
      <c r="A422" t="str">
        <f t="shared" si="34"/>
        <v/>
      </c>
      <c r="B422" t="str">
        <f t="shared" si="38"/>
        <v/>
      </c>
      <c r="C422" t="str">
        <f t="shared" si="35"/>
        <v/>
      </c>
      <c r="D422" t="str">
        <f t="shared" si="36"/>
        <v/>
      </c>
      <c r="E422" t="str">
        <f t="shared" si="37"/>
        <v/>
      </c>
    </row>
    <row r="423" spans="1:5">
      <c r="A423" t="str">
        <f t="shared" si="34"/>
        <v/>
      </c>
      <c r="B423" t="str">
        <f t="shared" si="38"/>
        <v/>
      </c>
      <c r="C423" t="str">
        <f t="shared" si="35"/>
        <v/>
      </c>
      <c r="D423" t="str">
        <f t="shared" si="36"/>
        <v/>
      </c>
      <c r="E423" t="str">
        <f t="shared" si="37"/>
        <v/>
      </c>
    </row>
    <row r="424" spans="1:5">
      <c r="A424" t="str">
        <f t="shared" si="34"/>
        <v/>
      </c>
      <c r="B424" t="str">
        <f t="shared" si="38"/>
        <v/>
      </c>
      <c r="C424" t="str">
        <f t="shared" si="35"/>
        <v/>
      </c>
      <c r="D424" t="str">
        <f t="shared" si="36"/>
        <v/>
      </c>
      <c r="E424" t="str">
        <f t="shared" si="37"/>
        <v/>
      </c>
    </row>
    <row r="425" spans="1:5">
      <c r="A425" t="str">
        <f t="shared" si="34"/>
        <v/>
      </c>
      <c r="B425" t="str">
        <f t="shared" si="38"/>
        <v/>
      </c>
      <c r="C425" t="str">
        <f t="shared" si="35"/>
        <v/>
      </c>
      <c r="D425" t="str">
        <f t="shared" si="36"/>
        <v/>
      </c>
      <c r="E425" t="str">
        <f t="shared" si="37"/>
        <v/>
      </c>
    </row>
    <row r="426" spans="1:5">
      <c r="A426" t="str">
        <f t="shared" si="34"/>
        <v/>
      </c>
      <c r="B426" t="str">
        <f t="shared" si="38"/>
        <v/>
      </c>
      <c r="C426" t="str">
        <f t="shared" si="35"/>
        <v/>
      </c>
      <c r="D426" t="str">
        <f t="shared" si="36"/>
        <v/>
      </c>
      <c r="E426" t="str">
        <f t="shared" si="37"/>
        <v/>
      </c>
    </row>
    <row r="427" spans="1:5">
      <c r="A427" t="str">
        <f t="shared" si="34"/>
        <v/>
      </c>
      <c r="B427" t="str">
        <f t="shared" si="38"/>
        <v/>
      </c>
      <c r="C427" t="str">
        <f t="shared" si="35"/>
        <v/>
      </c>
      <c r="D427" t="str">
        <f t="shared" si="36"/>
        <v/>
      </c>
      <c r="E427" t="str">
        <f t="shared" si="37"/>
        <v/>
      </c>
    </row>
    <row r="428" spans="1:5">
      <c r="A428" t="str">
        <f t="shared" si="34"/>
        <v/>
      </c>
      <c r="B428" t="str">
        <f t="shared" si="38"/>
        <v/>
      </c>
      <c r="C428" t="str">
        <f t="shared" si="35"/>
        <v/>
      </c>
      <c r="D428" t="str">
        <f t="shared" si="36"/>
        <v/>
      </c>
      <c r="E428" t="str">
        <f t="shared" si="37"/>
        <v/>
      </c>
    </row>
    <row r="429" spans="1:5">
      <c r="A429" t="str">
        <f t="shared" si="34"/>
        <v/>
      </c>
      <c r="B429" t="str">
        <f t="shared" si="38"/>
        <v/>
      </c>
      <c r="C429" t="str">
        <f t="shared" si="35"/>
        <v/>
      </c>
      <c r="D429" t="str">
        <f t="shared" si="36"/>
        <v/>
      </c>
      <c r="E429" t="str">
        <f t="shared" si="37"/>
        <v/>
      </c>
    </row>
    <row r="430" spans="1:5">
      <c r="A430" t="str">
        <f t="shared" si="34"/>
        <v/>
      </c>
      <c r="B430" t="str">
        <f t="shared" si="38"/>
        <v/>
      </c>
      <c r="C430" t="str">
        <f t="shared" si="35"/>
        <v/>
      </c>
      <c r="D430" t="str">
        <f t="shared" si="36"/>
        <v/>
      </c>
      <c r="E430" t="str">
        <f t="shared" si="37"/>
        <v/>
      </c>
    </row>
    <row r="431" spans="1:5">
      <c r="A431" t="str">
        <f t="shared" si="34"/>
        <v/>
      </c>
      <c r="B431" t="str">
        <f t="shared" si="38"/>
        <v/>
      </c>
      <c r="C431" t="str">
        <f t="shared" si="35"/>
        <v/>
      </c>
      <c r="D431" t="str">
        <f t="shared" si="36"/>
        <v/>
      </c>
      <c r="E431" t="str">
        <f t="shared" si="37"/>
        <v/>
      </c>
    </row>
    <row r="432" spans="1:5">
      <c r="A432" t="str">
        <f t="shared" si="34"/>
        <v/>
      </c>
      <c r="B432" t="str">
        <f t="shared" si="38"/>
        <v/>
      </c>
      <c r="C432" t="str">
        <f t="shared" si="35"/>
        <v/>
      </c>
      <c r="D432" t="str">
        <f t="shared" si="36"/>
        <v/>
      </c>
      <c r="E432" t="str">
        <f t="shared" si="37"/>
        <v/>
      </c>
    </row>
    <row r="433" spans="1:5">
      <c r="A433" t="str">
        <f t="shared" si="34"/>
        <v/>
      </c>
      <c r="B433" t="str">
        <f t="shared" si="38"/>
        <v/>
      </c>
      <c r="C433" t="str">
        <f t="shared" si="35"/>
        <v/>
      </c>
      <c r="D433" t="str">
        <f t="shared" si="36"/>
        <v/>
      </c>
      <c r="E433" t="str">
        <f t="shared" si="37"/>
        <v/>
      </c>
    </row>
    <row r="434" spans="1:5">
      <c r="A434" t="str">
        <f t="shared" si="34"/>
        <v/>
      </c>
      <c r="B434" t="str">
        <f t="shared" si="38"/>
        <v/>
      </c>
      <c r="C434" t="str">
        <f t="shared" si="35"/>
        <v/>
      </c>
      <c r="D434" t="str">
        <f t="shared" si="36"/>
        <v/>
      </c>
      <c r="E434" t="str">
        <f t="shared" si="37"/>
        <v/>
      </c>
    </row>
    <row r="435" spans="1:5">
      <c r="A435" t="str">
        <f t="shared" si="34"/>
        <v/>
      </c>
      <c r="B435" t="str">
        <f t="shared" si="38"/>
        <v/>
      </c>
      <c r="C435" t="str">
        <f t="shared" si="35"/>
        <v/>
      </c>
      <c r="D435" t="str">
        <f t="shared" si="36"/>
        <v/>
      </c>
      <c r="E435" t="str">
        <f t="shared" si="37"/>
        <v/>
      </c>
    </row>
    <row r="436" spans="1:5">
      <c r="A436" t="str">
        <f t="shared" si="34"/>
        <v/>
      </c>
      <c r="B436" t="str">
        <f t="shared" si="38"/>
        <v/>
      </c>
      <c r="C436" t="str">
        <f t="shared" si="35"/>
        <v/>
      </c>
      <c r="D436" t="str">
        <f t="shared" si="36"/>
        <v/>
      </c>
      <c r="E436" t="str">
        <f t="shared" si="37"/>
        <v/>
      </c>
    </row>
    <row r="437" spans="1:5">
      <c r="A437" t="str">
        <f t="shared" si="34"/>
        <v/>
      </c>
      <c r="B437" t="str">
        <f t="shared" si="38"/>
        <v/>
      </c>
      <c r="C437" t="str">
        <f t="shared" si="35"/>
        <v/>
      </c>
      <c r="D437" t="str">
        <f t="shared" si="36"/>
        <v/>
      </c>
      <c r="E437" t="str">
        <f t="shared" si="37"/>
        <v/>
      </c>
    </row>
    <row r="438" spans="1:5">
      <c r="A438" t="str">
        <f t="shared" si="34"/>
        <v/>
      </c>
      <c r="B438" t="str">
        <f t="shared" si="38"/>
        <v/>
      </c>
      <c r="C438" t="str">
        <f t="shared" si="35"/>
        <v/>
      </c>
      <c r="D438" t="str">
        <f t="shared" si="36"/>
        <v/>
      </c>
      <c r="E438" t="str">
        <f t="shared" si="37"/>
        <v/>
      </c>
    </row>
    <row r="439" spans="1:5">
      <c r="A439" t="str">
        <f t="shared" si="34"/>
        <v/>
      </c>
      <c r="B439" t="str">
        <f t="shared" si="38"/>
        <v/>
      </c>
      <c r="C439" t="str">
        <f t="shared" si="35"/>
        <v/>
      </c>
      <c r="D439" t="str">
        <f t="shared" si="36"/>
        <v/>
      </c>
      <c r="E439" t="str">
        <f t="shared" si="37"/>
        <v/>
      </c>
    </row>
    <row r="440" spans="1:5">
      <c r="A440" t="str">
        <f t="shared" si="34"/>
        <v/>
      </c>
      <c r="B440" t="str">
        <f t="shared" si="38"/>
        <v/>
      </c>
      <c r="C440" t="str">
        <f t="shared" si="35"/>
        <v/>
      </c>
      <c r="D440" t="str">
        <f t="shared" si="36"/>
        <v/>
      </c>
      <c r="E440" t="str">
        <f t="shared" si="37"/>
        <v/>
      </c>
    </row>
    <row r="441" spans="1:5">
      <c r="A441" t="str">
        <f t="shared" si="34"/>
        <v/>
      </c>
      <c r="B441" t="str">
        <f t="shared" si="38"/>
        <v/>
      </c>
      <c r="C441" t="str">
        <f t="shared" si="35"/>
        <v/>
      </c>
      <c r="D441" t="str">
        <f t="shared" si="36"/>
        <v/>
      </c>
      <c r="E441" t="str">
        <f t="shared" si="37"/>
        <v/>
      </c>
    </row>
    <row r="442" spans="1:5">
      <c r="A442" t="str">
        <f t="shared" si="34"/>
        <v/>
      </c>
      <c r="B442" t="str">
        <f t="shared" si="38"/>
        <v/>
      </c>
      <c r="C442" t="str">
        <f t="shared" si="35"/>
        <v/>
      </c>
      <c r="D442" t="str">
        <f t="shared" si="36"/>
        <v/>
      </c>
      <c r="E442" t="str">
        <f t="shared" si="37"/>
        <v/>
      </c>
    </row>
    <row r="443" spans="1:5">
      <c r="A443" t="str">
        <f t="shared" si="34"/>
        <v/>
      </c>
      <c r="B443" t="str">
        <f t="shared" si="38"/>
        <v/>
      </c>
      <c r="C443" t="str">
        <f t="shared" si="35"/>
        <v/>
      </c>
      <c r="D443" t="str">
        <f t="shared" si="36"/>
        <v/>
      </c>
      <c r="E443" t="str">
        <f t="shared" si="37"/>
        <v/>
      </c>
    </row>
    <row r="444" spans="1:5">
      <c r="A444" t="str">
        <f t="shared" si="34"/>
        <v/>
      </c>
      <c r="B444" t="str">
        <f t="shared" si="38"/>
        <v/>
      </c>
      <c r="C444" t="str">
        <f t="shared" si="35"/>
        <v/>
      </c>
      <c r="D444" t="str">
        <f t="shared" si="36"/>
        <v/>
      </c>
      <c r="E444" t="str">
        <f t="shared" si="37"/>
        <v/>
      </c>
    </row>
    <row r="445" spans="1:5">
      <c r="A445" t="str">
        <f t="shared" si="34"/>
        <v/>
      </c>
      <c r="B445" t="str">
        <f t="shared" si="38"/>
        <v/>
      </c>
      <c r="C445" t="str">
        <f t="shared" si="35"/>
        <v/>
      </c>
      <c r="D445" t="str">
        <f t="shared" si="36"/>
        <v/>
      </c>
      <c r="E445" t="str">
        <f t="shared" si="37"/>
        <v/>
      </c>
    </row>
    <row r="446" spans="1:5">
      <c r="A446" t="str">
        <f t="shared" si="34"/>
        <v/>
      </c>
      <c r="B446" t="str">
        <f t="shared" si="38"/>
        <v/>
      </c>
      <c r="C446" t="str">
        <f t="shared" si="35"/>
        <v/>
      </c>
      <c r="D446" t="str">
        <f t="shared" si="36"/>
        <v/>
      </c>
      <c r="E446" t="str">
        <f t="shared" si="37"/>
        <v/>
      </c>
    </row>
    <row r="447" spans="1:5">
      <c r="A447" t="str">
        <f t="shared" si="34"/>
        <v/>
      </c>
      <c r="B447" t="str">
        <f t="shared" si="38"/>
        <v/>
      </c>
      <c r="C447" t="str">
        <f t="shared" si="35"/>
        <v/>
      </c>
      <c r="D447" t="str">
        <f t="shared" si="36"/>
        <v/>
      </c>
      <c r="E447" t="str">
        <f t="shared" si="37"/>
        <v/>
      </c>
    </row>
    <row r="448" spans="1:5">
      <c r="A448" t="str">
        <f t="shared" si="34"/>
        <v/>
      </c>
      <c r="B448" t="str">
        <f t="shared" si="38"/>
        <v/>
      </c>
      <c r="C448" t="str">
        <f t="shared" si="35"/>
        <v/>
      </c>
      <c r="D448" t="str">
        <f t="shared" si="36"/>
        <v/>
      </c>
      <c r="E448" t="str">
        <f t="shared" si="37"/>
        <v/>
      </c>
    </row>
    <row r="449" spans="1:5">
      <c r="A449" t="str">
        <f t="shared" si="34"/>
        <v/>
      </c>
      <c r="B449" t="str">
        <f t="shared" si="38"/>
        <v/>
      </c>
      <c r="C449" t="str">
        <f t="shared" si="35"/>
        <v/>
      </c>
      <c r="D449" t="str">
        <f t="shared" si="36"/>
        <v/>
      </c>
      <c r="E449" t="str">
        <f t="shared" si="37"/>
        <v/>
      </c>
    </row>
    <row r="450" spans="1:5">
      <c r="A450" t="str">
        <f t="shared" si="34"/>
        <v/>
      </c>
      <c r="B450" t="str">
        <f t="shared" si="38"/>
        <v/>
      </c>
      <c r="C450" t="str">
        <f t="shared" si="35"/>
        <v/>
      </c>
      <c r="D450" t="str">
        <f t="shared" si="36"/>
        <v/>
      </c>
      <c r="E450" t="str">
        <f t="shared" si="37"/>
        <v/>
      </c>
    </row>
    <row r="451" spans="1:5">
      <c r="A451" t="str">
        <f t="shared" si="34"/>
        <v/>
      </c>
      <c r="B451" t="str">
        <f t="shared" si="38"/>
        <v/>
      </c>
      <c r="C451" t="str">
        <f t="shared" si="35"/>
        <v/>
      </c>
      <c r="D451" t="str">
        <f t="shared" si="36"/>
        <v/>
      </c>
      <c r="E451" t="str">
        <f t="shared" si="37"/>
        <v/>
      </c>
    </row>
    <row r="452" spans="1:5">
      <c r="A452" t="str">
        <f t="shared" si="34"/>
        <v/>
      </c>
      <c r="B452" t="str">
        <f t="shared" si="38"/>
        <v/>
      </c>
      <c r="C452" t="str">
        <f t="shared" si="35"/>
        <v/>
      </c>
      <c r="D452" t="str">
        <f t="shared" si="36"/>
        <v/>
      </c>
      <c r="E452" t="str">
        <f t="shared" si="37"/>
        <v/>
      </c>
    </row>
    <row r="453" spans="1:5">
      <c r="A453" t="str">
        <f t="shared" si="34"/>
        <v/>
      </c>
      <c r="B453" t="str">
        <f t="shared" si="38"/>
        <v/>
      </c>
      <c r="C453" t="str">
        <f t="shared" si="35"/>
        <v/>
      </c>
      <c r="D453" t="str">
        <f t="shared" si="36"/>
        <v/>
      </c>
      <c r="E453" t="str">
        <f t="shared" si="37"/>
        <v/>
      </c>
    </row>
    <row r="454" spans="1:5">
      <c r="A454" t="str">
        <f t="shared" si="34"/>
        <v/>
      </c>
      <c r="B454" t="str">
        <f t="shared" si="38"/>
        <v/>
      </c>
      <c r="C454" t="str">
        <f t="shared" si="35"/>
        <v/>
      </c>
      <c r="D454" t="str">
        <f t="shared" si="36"/>
        <v/>
      </c>
      <c r="E454" t="str">
        <f t="shared" si="37"/>
        <v/>
      </c>
    </row>
    <row r="455" spans="1:5">
      <c r="A455" t="str">
        <f t="shared" si="34"/>
        <v/>
      </c>
      <c r="B455" t="str">
        <f t="shared" si="38"/>
        <v/>
      </c>
      <c r="C455" t="str">
        <f t="shared" si="35"/>
        <v/>
      </c>
      <c r="D455" t="str">
        <f t="shared" si="36"/>
        <v/>
      </c>
      <c r="E455" t="str">
        <f t="shared" si="37"/>
        <v/>
      </c>
    </row>
    <row r="456" spans="1:5">
      <c r="A456" t="str">
        <f t="shared" ref="A456:A471" si="39">IF(($B$7*$B$8&gt;A455),IF(($B$7*$B$8)=A455,"",A455+1),"")</f>
        <v/>
      </c>
      <c r="B456" t="str">
        <f t="shared" si="38"/>
        <v/>
      </c>
      <c r="C456" t="str">
        <f t="shared" ref="C456:C471" si="40">IF(A456="","",B456-D456)</f>
        <v/>
      </c>
      <c r="D456" t="str">
        <f t="shared" ref="D456:D471" si="41">IF(A456="","",(E455*($B$6/$B$8)))</f>
        <v/>
      </c>
      <c r="E456" t="str">
        <f t="shared" ref="E456:E471" si="42">IF(A456="","",E455-C456)</f>
        <v/>
      </c>
    </row>
    <row r="457" spans="1:5">
      <c r="A457" t="str">
        <f t="shared" si="39"/>
        <v/>
      </c>
      <c r="B457" t="str">
        <f t="shared" si="38"/>
        <v/>
      </c>
      <c r="C457" t="str">
        <f t="shared" si="40"/>
        <v/>
      </c>
      <c r="D457" t="str">
        <f t="shared" si="41"/>
        <v/>
      </c>
      <c r="E457" t="str">
        <f t="shared" si="42"/>
        <v/>
      </c>
    </row>
    <row r="458" spans="1:5">
      <c r="A458" t="str">
        <f t="shared" si="39"/>
        <v/>
      </c>
      <c r="B458" t="str">
        <f t="shared" si="38"/>
        <v/>
      </c>
      <c r="C458" t="str">
        <f t="shared" si="40"/>
        <v/>
      </c>
      <c r="D458" t="str">
        <f t="shared" si="41"/>
        <v/>
      </c>
      <c r="E458" t="str">
        <f t="shared" si="42"/>
        <v/>
      </c>
    </row>
    <row r="459" spans="1:5">
      <c r="A459" t="str">
        <f t="shared" si="39"/>
        <v/>
      </c>
      <c r="B459" t="str">
        <f t="shared" si="38"/>
        <v/>
      </c>
      <c r="C459" t="str">
        <f t="shared" si="40"/>
        <v/>
      </c>
      <c r="D459" t="str">
        <f t="shared" si="41"/>
        <v/>
      </c>
      <c r="E459" t="str">
        <f t="shared" si="42"/>
        <v/>
      </c>
    </row>
    <row r="460" spans="1:5">
      <c r="A460" t="str">
        <f t="shared" si="39"/>
        <v/>
      </c>
      <c r="B460" t="str">
        <f t="shared" si="38"/>
        <v/>
      </c>
      <c r="C460" t="str">
        <f t="shared" si="40"/>
        <v/>
      </c>
      <c r="D460" t="str">
        <f t="shared" si="41"/>
        <v/>
      </c>
      <c r="E460" t="str">
        <f t="shared" si="42"/>
        <v/>
      </c>
    </row>
    <row r="461" spans="1:5">
      <c r="A461" t="str">
        <f t="shared" si="39"/>
        <v/>
      </c>
      <c r="B461" t="str">
        <f t="shared" si="38"/>
        <v/>
      </c>
      <c r="C461" t="str">
        <f t="shared" si="40"/>
        <v/>
      </c>
      <c r="D461" t="str">
        <f t="shared" si="41"/>
        <v/>
      </c>
      <c r="E461" t="str">
        <f t="shared" si="42"/>
        <v/>
      </c>
    </row>
    <row r="462" spans="1:5">
      <c r="A462" t="str">
        <f t="shared" si="39"/>
        <v/>
      </c>
      <c r="B462" t="str">
        <f t="shared" si="38"/>
        <v/>
      </c>
      <c r="C462" t="str">
        <f t="shared" si="40"/>
        <v/>
      </c>
      <c r="D462" t="str">
        <f t="shared" si="41"/>
        <v/>
      </c>
      <c r="E462" t="str">
        <f t="shared" si="42"/>
        <v/>
      </c>
    </row>
    <row r="463" spans="1:5">
      <c r="A463" t="str">
        <f t="shared" si="39"/>
        <v/>
      </c>
      <c r="B463" t="str">
        <f t="shared" si="38"/>
        <v/>
      </c>
      <c r="C463" t="str">
        <f t="shared" si="40"/>
        <v/>
      </c>
      <c r="D463" t="str">
        <f t="shared" si="41"/>
        <v/>
      </c>
      <c r="E463" t="str">
        <f t="shared" si="42"/>
        <v/>
      </c>
    </row>
    <row r="464" spans="1:5">
      <c r="A464" t="str">
        <f t="shared" si="39"/>
        <v/>
      </c>
      <c r="B464" t="str">
        <f t="shared" ref="B464:B471" si="43">IF(A464="","",$B$14)</f>
        <v/>
      </c>
      <c r="C464" t="str">
        <f t="shared" si="40"/>
        <v/>
      </c>
      <c r="D464" t="str">
        <f t="shared" si="41"/>
        <v/>
      </c>
      <c r="E464" t="str">
        <f t="shared" si="42"/>
        <v/>
      </c>
    </row>
    <row r="465" spans="1:5">
      <c r="A465" t="str">
        <f t="shared" si="39"/>
        <v/>
      </c>
      <c r="B465" t="str">
        <f t="shared" si="43"/>
        <v/>
      </c>
      <c r="C465" t="str">
        <f t="shared" si="40"/>
        <v/>
      </c>
      <c r="D465" t="str">
        <f t="shared" si="41"/>
        <v/>
      </c>
      <c r="E465" t="str">
        <f t="shared" si="42"/>
        <v/>
      </c>
    </row>
    <row r="466" spans="1:5">
      <c r="A466" t="str">
        <f t="shared" si="39"/>
        <v/>
      </c>
      <c r="B466" t="str">
        <f t="shared" si="43"/>
        <v/>
      </c>
      <c r="C466" t="str">
        <f t="shared" si="40"/>
        <v/>
      </c>
      <c r="D466" t="str">
        <f t="shared" si="41"/>
        <v/>
      </c>
      <c r="E466" t="str">
        <f t="shared" si="42"/>
        <v/>
      </c>
    </row>
    <row r="467" spans="1:5">
      <c r="A467" t="str">
        <f t="shared" si="39"/>
        <v/>
      </c>
      <c r="B467" t="str">
        <f t="shared" si="43"/>
        <v/>
      </c>
      <c r="C467" t="str">
        <f t="shared" si="40"/>
        <v/>
      </c>
      <c r="D467" t="str">
        <f t="shared" si="41"/>
        <v/>
      </c>
      <c r="E467" t="str">
        <f t="shared" si="42"/>
        <v/>
      </c>
    </row>
    <row r="468" spans="1:5">
      <c r="A468" t="str">
        <f t="shared" si="39"/>
        <v/>
      </c>
      <c r="B468" t="str">
        <f t="shared" si="43"/>
        <v/>
      </c>
      <c r="C468" t="str">
        <f t="shared" si="40"/>
        <v/>
      </c>
      <c r="D468" t="str">
        <f t="shared" si="41"/>
        <v/>
      </c>
      <c r="E468" t="str">
        <f t="shared" si="42"/>
        <v/>
      </c>
    </row>
    <row r="469" spans="1:5">
      <c r="A469" t="str">
        <f t="shared" si="39"/>
        <v/>
      </c>
      <c r="B469" t="str">
        <f t="shared" si="43"/>
        <v/>
      </c>
      <c r="C469" t="str">
        <f t="shared" si="40"/>
        <v/>
      </c>
      <c r="D469" t="str">
        <f t="shared" si="41"/>
        <v/>
      </c>
      <c r="E469" t="str">
        <f t="shared" si="42"/>
        <v/>
      </c>
    </row>
    <row r="470" spans="1:5">
      <c r="A470" t="str">
        <f t="shared" si="39"/>
        <v/>
      </c>
      <c r="B470" t="str">
        <f t="shared" si="43"/>
        <v/>
      </c>
      <c r="C470" t="str">
        <f t="shared" si="40"/>
        <v/>
      </c>
      <c r="D470" t="str">
        <f t="shared" si="41"/>
        <v/>
      </c>
      <c r="E470" t="str">
        <f t="shared" si="42"/>
        <v/>
      </c>
    </row>
    <row r="471" spans="1:5">
      <c r="A471" t="str">
        <f t="shared" si="39"/>
        <v/>
      </c>
      <c r="B471" t="str">
        <f t="shared" si="43"/>
        <v/>
      </c>
      <c r="C471" t="str">
        <f t="shared" si="40"/>
        <v/>
      </c>
      <c r="D471" t="str">
        <f t="shared" si="41"/>
        <v/>
      </c>
      <c r="E471" t="str">
        <f t="shared" si="42"/>
        <v/>
      </c>
    </row>
  </sheetData>
  <sheetProtection selectLockedCells="1" selectUnlockedCells="1"/>
  <pageMargins left="0.7" right="0.7" top="0.75" bottom="0.75" header="0.3" footer="0.3"/>
  <pageSetup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74608-8059-43E7-9D45-CC0BD3F5D323}">
  <dimension ref="E5:J9"/>
  <sheetViews>
    <sheetView showGridLines="0" workbookViewId="0">
      <selection activeCell="T6" sqref="T6"/>
    </sheetView>
  </sheetViews>
  <sheetFormatPr defaultRowHeight="15"/>
  <cols>
    <col min="5" max="5" width="22.7109375" customWidth="1"/>
    <col min="6" max="10" width="10.7109375" customWidth="1"/>
  </cols>
  <sheetData>
    <row r="5" spans="5:10">
      <c r="E5" s="65"/>
      <c r="F5" s="65"/>
      <c r="G5" s="65"/>
      <c r="H5" s="65"/>
      <c r="I5" s="63"/>
      <c r="J5" s="63"/>
    </row>
    <row r="6" spans="5:10">
      <c r="E6" s="97" t="s">
        <v>9</v>
      </c>
      <c r="F6" s="98">
        <v>1</v>
      </c>
      <c r="G6" s="98">
        <v>2</v>
      </c>
      <c r="H6" s="102">
        <v>3</v>
      </c>
      <c r="I6" s="129"/>
      <c r="J6" s="129"/>
    </row>
    <row r="7" spans="5:10">
      <c r="E7" s="101" t="s">
        <v>58</v>
      </c>
      <c r="F7" s="101">
        <v>0.25</v>
      </c>
      <c r="G7" s="101">
        <f>F7</f>
        <v>0.25</v>
      </c>
      <c r="H7" s="101">
        <f>G7</f>
        <v>0.25</v>
      </c>
      <c r="I7" s="131"/>
      <c r="J7" s="131"/>
    </row>
    <row r="8" spans="5:10">
      <c r="E8" s="101" t="s">
        <v>11</v>
      </c>
      <c r="F8" s="101">
        <v>0.05</v>
      </c>
      <c r="G8" s="101">
        <f t="shared" ref="G8:H9" si="0">F8</f>
        <v>0.05</v>
      </c>
      <c r="H8" s="101">
        <f t="shared" si="0"/>
        <v>0.05</v>
      </c>
      <c r="I8" s="131"/>
      <c r="J8" s="131"/>
    </row>
    <row r="9" spans="5:10">
      <c r="E9" s="101" t="s">
        <v>59</v>
      </c>
      <c r="F9" s="101">
        <v>7.6499999999999999E-2</v>
      </c>
      <c r="G9" s="101">
        <f t="shared" si="0"/>
        <v>7.6499999999999999E-2</v>
      </c>
      <c r="H9" s="101">
        <f t="shared" si="0"/>
        <v>7.6499999999999999E-2</v>
      </c>
      <c r="I9" s="131"/>
      <c r="J9" s="131"/>
    </row>
  </sheetData>
  <sheetProtection selectLockedCells="1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12C15-2D02-41BF-9C08-3B264C361FA7}">
  <dimension ref="F5:K12"/>
  <sheetViews>
    <sheetView showGridLines="0" workbookViewId="0">
      <selection activeCell="U8" sqref="U8"/>
    </sheetView>
  </sheetViews>
  <sheetFormatPr defaultRowHeight="15"/>
  <cols>
    <col min="6" max="6" width="24.7109375" customWidth="1"/>
    <col min="7" max="8" width="10.7109375" customWidth="1"/>
    <col min="9" max="11" width="11.140625" bestFit="1" customWidth="1"/>
  </cols>
  <sheetData>
    <row r="5" spans="6:11">
      <c r="F5" s="65"/>
      <c r="G5" s="65"/>
      <c r="H5" s="65"/>
      <c r="I5" s="65"/>
      <c r="J5" s="63"/>
      <c r="K5" s="63"/>
    </row>
    <row r="6" spans="6:11">
      <c r="F6" s="97" t="s">
        <v>9</v>
      </c>
      <c r="G6" s="98">
        <v>1</v>
      </c>
      <c r="H6" s="98">
        <v>2</v>
      </c>
      <c r="I6" s="102">
        <v>3</v>
      </c>
      <c r="J6" s="129"/>
      <c r="K6" s="129"/>
    </row>
    <row r="7" spans="6:11">
      <c r="F7" s="66" t="s">
        <v>85</v>
      </c>
      <c r="G7" s="94">
        <f>'Profit and Loss Statement'!E21/'Profit and Loss Statement'!E8</f>
        <v>2753157.7888421053</v>
      </c>
      <c r="H7" s="94">
        <f>'Profit and Loss Statement'!F21/'Profit and Loss Statement'!F8</f>
        <v>2867529.8466105266</v>
      </c>
      <c r="I7" s="94">
        <f>'Profit and Loss Statement'!G21/'Profit and Loss Statement'!G8</f>
        <v>2981320.0636021048</v>
      </c>
      <c r="J7" s="130"/>
      <c r="K7" s="130"/>
    </row>
    <row r="8" spans="6:11">
      <c r="F8" s="117"/>
      <c r="G8" s="117"/>
      <c r="H8" s="117"/>
      <c r="I8" s="117"/>
    </row>
    <row r="9" spans="6:11">
      <c r="F9" s="117"/>
      <c r="G9" s="117"/>
      <c r="H9" s="117"/>
      <c r="I9" s="117"/>
    </row>
    <row r="10" spans="6:11">
      <c r="F10" s="117"/>
      <c r="G10" s="117"/>
      <c r="H10" s="117"/>
      <c r="I10" s="117"/>
    </row>
    <row r="11" spans="6:11">
      <c r="F11" s="114" t="s">
        <v>86</v>
      </c>
      <c r="G11" s="116">
        <f>G7</f>
        <v>2753157.7888421053</v>
      </c>
      <c r="H11" s="116">
        <f t="shared" ref="H11:K11" si="0">H7</f>
        <v>2867529.8466105266</v>
      </c>
      <c r="I11" s="116">
        <f t="shared" si="0"/>
        <v>2981320.0636021048</v>
      </c>
      <c r="J11" s="116">
        <f t="shared" si="0"/>
        <v>0</v>
      </c>
      <c r="K11" s="116">
        <f t="shared" si="0"/>
        <v>0</v>
      </c>
    </row>
    <row r="12" spans="6:11">
      <c r="F12" s="114"/>
      <c r="G12" s="114"/>
      <c r="H12" s="114"/>
      <c r="I12" s="114"/>
    </row>
  </sheetData>
  <sheetProtection selectLockedCells="1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76747-3D44-4564-96F8-E0C70B29CC57}">
  <dimension ref="E5:J19"/>
  <sheetViews>
    <sheetView showGridLines="0" workbookViewId="0">
      <selection activeCell="V6" sqref="V6"/>
    </sheetView>
  </sheetViews>
  <sheetFormatPr defaultRowHeight="15"/>
  <cols>
    <col min="5" max="5" width="22.7109375" customWidth="1"/>
    <col min="6" max="10" width="10.7109375" customWidth="1"/>
  </cols>
  <sheetData>
    <row r="5" spans="5:10">
      <c r="E5" s="64" t="s">
        <v>87</v>
      </c>
      <c r="F5" s="65"/>
      <c r="G5" s="65"/>
      <c r="H5" s="65"/>
      <c r="I5" s="63"/>
      <c r="J5" s="63"/>
    </row>
    <row r="6" spans="5:10">
      <c r="E6" s="72" t="s">
        <v>9</v>
      </c>
      <c r="F6" s="102">
        <v>1</v>
      </c>
      <c r="G6" s="102">
        <v>2</v>
      </c>
      <c r="H6" s="102">
        <v>3</v>
      </c>
      <c r="I6" s="129"/>
      <c r="J6" s="129"/>
    </row>
    <row r="7" spans="5:10">
      <c r="E7" s="93" t="s">
        <v>51</v>
      </c>
      <c r="F7" s="63"/>
      <c r="G7" s="63"/>
      <c r="H7" s="63"/>
      <c r="I7" s="63"/>
      <c r="J7" s="63"/>
    </row>
    <row r="8" spans="5:10">
      <c r="E8" s="66" t="s">
        <v>90</v>
      </c>
      <c r="F8" s="101">
        <f>'Revenue Overview'!$F$5</f>
        <v>0</v>
      </c>
      <c r="G8" s="101">
        <f>'Revenue Overview'!G5</f>
        <v>0.2</v>
      </c>
      <c r="H8" s="101">
        <f>'Revenue Overview'!H5</f>
        <v>0.15</v>
      </c>
      <c r="I8" s="131"/>
      <c r="J8" s="131"/>
    </row>
    <row r="9" spans="5:10">
      <c r="E9" s="103" t="s">
        <v>12</v>
      </c>
      <c r="F9" s="104">
        <f>'Profit and Loss Statement'!E8</f>
        <v>0.95</v>
      </c>
      <c r="G9" s="104">
        <f>'Profit and Loss Statement'!F8</f>
        <v>0.95</v>
      </c>
      <c r="H9" s="101">
        <f>'Profit and Loss Statement'!G8</f>
        <v>0.95</v>
      </c>
      <c r="I9" s="131"/>
      <c r="J9" s="131"/>
    </row>
    <row r="10" spans="5:10">
      <c r="E10" s="63"/>
      <c r="F10" s="63"/>
      <c r="G10" s="63"/>
      <c r="H10" s="63"/>
      <c r="I10" s="63"/>
      <c r="J10" s="63"/>
    </row>
    <row r="11" spans="5:10">
      <c r="E11" s="93" t="s">
        <v>88</v>
      </c>
      <c r="F11" s="63"/>
      <c r="G11" s="63"/>
      <c r="H11" s="63"/>
      <c r="I11" s="63"/>
      <c r="J11" s="63"/>
    </row>
    <row r="12" spans="5:10">
      <c r="E12" s="66" t="s">
        <v>91</v>
      </c>
      <c r="F12" s="101">
        <f>'Profit and Loss Statement'!E28/'Profit and Loss Statement'!E6</f>
        <v>0.1197902760514189</v>
      </c>
      <c r="G12" s="101">
        <f>'Profit and Loss Statement'!F28/'Profit and Loss Statement'!F6</f>
        <v>0.19785194389813449</v>
      </c>
      <c r="H12" s="101">
        <f>'Profit and Loss Statement'!G28/'Profit and Loss Statement'!G6</f>
        <v>0.24796228889172922</v>
      </c>
      <c r="I12" s="131"/>
      <c r="J12" s="131"/>
    </row>
    <row r="13" spans="5:10">
      <c r="E13" s="66" t="s">
        <v>92</v>
      </c>
      <c r="F13" s="105">
        <f>'Balance Sheet'!E10/'Balance Sheet'!E15</f>
        <v>1.2819868353832853</v>
      </c>
      <c r="G13" s="105">
        <f>'Balance Sheet'!F10/'Balance Sheet'!F15</f>
        <v>1.3613339296555749</v>
      </c>
      <c r="H13" s="105">
        <f>'Balance Sheet'!G10/'Balance Sheet'!G15</f>
        <v>1.4985649813859439</v>
      </c>
      <c r="I13" s="132"/>
      <c r="J13" s="132"/>
    </row>
    <row r="14" spans="5:10">
      <c r="E14" s="66" t="s">
        <v>93</v>
      </c>
      <c r="F14" s="105">
        <f>'Balance Sheet'!E17/'Balance Sheet'!E15</f>
        <v>0.28198683538328523</v>
      </c>
      <c r="G14" s="105">
        <f>'Balance Sheet'!F17/'Balance Sheet'!F15</f>
        <v>0.36133392965557476</v>
      </c>
      <c r="H14" s="105">
        <f>'Balance Sheet'!G17/'Balance Sheet'!G15</f>
        <v>0.4985649813859438</v>
      </c>
      <c r="I14" s="132"/>
      <c r="J14" s="132"/>
    </row>
    <row r="15" spans="5:10">
      <c r="E15" s="66" t="s">
        <v>94</v>
      </c>
      <c r="F15" s="105">
        <f>'Balance Sheet'!E10/'Balance Sheet'!E17</f>
        <v>4.5462648411964661</v>
      </c>
      <c r="G15" s="105">
        <f>'Balance Sheet'!F10/'Balance Sheet'!F17</f>
        <v>3.7675231079273535</v>
      </c>
      <c r="H15" s="105">
        <f>'Balance Sheet'!G10/'Balance Sheet'!G17</f>
        <v>3.0057565961013428</v>
      </c>
      <c r="I15" s="132"/>
      <c r="J15" s="132"/>
    </row>
    <row r="16" spans="5:10">
      <c r="E16" s="63"/>
      <c r="F16" s="63"/>
      <c r="G16" s="63"/>
      <c r="H16" s="63"/>
      <c r="I16" s="63"/>
      <c r="J16" s="63"/>
    </row>
    <row r="17" spans="5:10">
      <c r="E17" s="93" t="s">
        <v>89</v>
      </c>
      <c r="F17" s="63"/>
      <c r="G17" s="63"/>
      <c r="H17" s="63"/>
      <c r="I17" s="63"/>
      <c r="J17" s="63"/>
    </row>
    <row r="18" spans="5:10">
      <c r="E18" s="66" t="s">
        <v>95</v>
      </c>
      <c r="F18" s="105">
        <f>'Balance Sheet'!E7/'Balance Sheet'!E10</f>
        <v>5.4059068713814322E-2</v>
      </c>
      <c r="G18" s="105">
        <f>'Balance Sheet'!F7/'Balance Sheet'!F10</f>
        <v>6.0431703554590384E-2</v>
      </c>
      <c r="H18" s="105">
        <f>'Balance Sheet'!G7/'Balance Sheet'!G10</f>
        <v>8.6808973582282678E-2</v>
      </c>
      <c r="I18" s="132"/>
      <c r="J18" s="132"/>
    </row>
    <row r="19" spans="5:10">
      <c r="E19" s="66" t="s">
        <v>96</v>
      </c>
      <c r="F19" s="105">
        <f>'Balance Sheet'!E7/'Balance Sheet'!E15</f>
        <v>6.9303014424190387E-2</v>
      </c>
      <c r="G19" s="105">
        <f>'Balance Sheet'!F7/'Balance Sheet'!F15</f>
        <v>8.2267728475751284E-2</v>
      </c>
      <c r="H19" s="105">
        <f>'Balance Sheet'!G7/'Balance Sheet'!G15</f>
        <v>0.13008888788046633</v>
      </c>
      <c r="I19" s="132"/>
      <c r="J19" s="132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28C60-FA5C-4D86-BF18-196292673612}">
  <dimension ref="B4:T68"/>
  <sheetViews>
    <sheetView showGridLines="0" workbookViewId="0">
      <selection activeCell="C38" sqref="C38"/>
    </sheetView>
  </sheetViews>
  <sheetFormatPr defaultRowHeight="15"/>
  <cols>
    <col min="1" max="1" width="19.28515625" customWidth="1"/>
    <col min="2" max="2" width="25.28515625" customWidth="1"/>
    <col min="3" max="3" width="19.7109375" customWidth="1"/>
    <col min="4" max="4" width="16.7109375" customWidth="1"/>
    <col min="5" max="5" width="14.28515625" customWidth="1"/>
    <col min="6" max="6" width="14.7109375" customWidth="1"/>
    <col min="7" max="7" width="26.85546875" customWidth="1"/>
    <col min="8" max="8" width="10.140625" bestFit="1" customWidth="1"/>
    <col min="9" max="9" width="10" customWidth="1"/>
    <col min="10" max="11" width="11.7109375" customWidth="1"/>
    <col min="12" max="12" width="21.7109375" customWidth="1"/>
    <col min="13" max="14" width="11.7109375" customWidth="1"/>
  </cols>
  <sheetData>
    <row r="4" spans="2:14">
      <c r="B4" s="7" t="s">
        <v>60</v>
      </c>
      <c r="C4" s="3"/>
      <c r="G4" s="3"/>
      <c r="H4" s="3"/>
      <c r="I4" s="3"/>
      <c r="J4" s="3"/>
      <c r="M4" s="30"/>
      <c r="N4" s="30"/>
    </row>
    <row r="5" spans="2:14">
      <c r="B5" s="4" t="s">
        <v>132</v>
      </c>
      <c r="C5" s="14">
        <v>375000</v>
      </c>
      <c r="G5" s="11" t="s">
        <v>9</v>
      </c>
      <c r="H5" s="16">
        <v>1</v>
      </c>
      <c r="I5" s="16">
        <v>2</v>
      </c>
      <c r="J5" s="119">
        <v>3</v>
      </c>
      <c r="M5" s="43"/>
      <c r="N5" s="43"/>
    </row>
    <row r="6" spans="2:14">
      <c r="B6" s="4" t="s">
        <v>134</v>
      </c>
      <c r="C6" s="14">
        <v>225000</v>
      </c>
      <c r="G6" s="4" t="str">
        <f>B5</f>
        <v>Senior Management</v>
      </c>
      <c r="H6" s="14">
        <f t="shared" ref="H6:H15" si="0">H18*C5</f>
        <v>375000</v>
      </c>
      <c r="I6" s="14">
        <f t="shared" ref="I6:I15" si="1">D58*I18</f>
        <v>386250</v>
      </c>
      <c r="J6" s="14">
        <f t="shared" ref="J6:J15" si="2">E58*J18</f>
        <v>397837.5</v>
      </c>
      <c r="M6" s="120"/>
      <c r="N6" s="120"/>
    </row>
    <row r="7" spans="2:14">
      <c r="B7" s="4" t="s">
        <v>124</v>
      </c>
      <c r="C7" s="14">
        <v>350000</v>
      </c>
      <c r="G7" s="4" t="str">
        <f>B6</f>
        <v>Operations Managers</v>
      </c>
      <c r="H7" s="14">
        <f t="shared" si="0"/>
        <v>450000</v>
      </c>
      <c r="I7" s="14">
        <f t="shared" si="1"/>
        <v>463500</v>
      </c>
      <c r="J7" s="14">
        <f t="shared" si="2"/>
        <v>477405</v>
      </c>
      <c r="M7" s="120"/>
      <c r="N7" s="120"/>
    </row>
    <row r="8" spans="2:14">
      <c r="B8" s="4" t="s">
        <v>133</v>
      </c>
      <c r="C8" s="14">
        <v>85000</v>
      </c>
      <c r="G8" s="4" t="str">
        <f>B7</f>
        <v>Staff Radiologists</v>
      </c>
      <c r="H8" s="14">
        <f t="shared" si="0"/>
        <v>700000</v>
      </c>
      <c r="I8" s="14">
        <f t="shared" si="1"/>
        <v>721000</v>
      </c>
      <c r="J8" s="14">
        <f t="shared" si="2"/>
        <v>742630</v>
      </c>
      <c r="M8" s="120"/>
      <c r="N8" s="120"/>
    </row>
    <row r="9" spans="2:14">
      <c r="B9" s="4" t="s">
        <v>123</v>
      </c>
      <c r="C9" s="14">
        <v>50000</v>
      </c>
      <c r="G9" s="4" t="str">
        <f>B8</f>
        <v>Technicians</v>
      </c>
      <c r="H9" s="14">
        <f t="shared" si="0"/>
        <v>340000</v>
      </c>
      <c r="I9" s="14">
        <f t="shared" si="1"/>
        <v>350200</v>
      </c>
      <c r="J9" s="14">
        <f t="shared" si="2"/>
        <v>360706</v>
      </c>
      <c r="M9" s="120"/>
      <c r="N9" s="120"/>
    </row>
    <row r="10" spans="2:14">
      <c r="B10" s="4" t="s">
        <v>121</v>
      </c>
      <c r="C10" s="14">
        <v>45000</v>
      </c>
      <c r="G10" s="4" t="str">
        <f>B9</f>
        <v>Assistants</v>
      </c>
      <c r="H10" s="14">
        <f t="shared" si="0"/>
        <v>150000</v>
      </c>
      <c r="I10" s="14">
        <f t="shared" si="1"/>
        <v>154500</v>
      </c>
      <c r="J10" s="14">
        <f t="shared" si="2"/>
        <v>159135</v>
      </c>
      <c r="M10" s="120"/>
      <c r="N10" s="120"/>
    </row>
    <row r="11" spans="2:14">
      <c r="B11" s="4" t="s">
        <v>136</v>
      </c>
      <c r="C11" s="14">
        <v>0</v>
      </c>
      <c r="G11" s="4" t="str">
        <f>B29</f>
        <v>Administrative Staff</v>
      </c>
      <c r="H11" s="14">
        <f t="shared" si="0"/>
        <v>90000</v>
      </c>
      <c r="I11" s="14">
        <f t="shared" si="1"/>
        <v>92700</v>
      </c>
      <c r="J11" s="14">
        <f t="shared" si="2"/>
        <v>95481</v>
      </c>
      <c r="M11" s="120"/>
      <c r="N11" s="120"/>
    </row>
    <row r="12" spans="2:14">
      <c r="B12" s="4" t="s">
        <v>137</v>
      </c>
      <c r="C12" s="14">
        <v>0</v>
      </c>
      <c r="G12" s="4" t="str">
        <f>B30</f>
        <v>Postion 7</v>
      </c>
      <c r="H12" s="14">
        <f t="shared" si="0"/>
        <v>0</v>
      </c>
      <c r="I12" s="14">
        <f t="shared" si="1"/>
        <v>0</v>
      </c>
      <c r="J12" s="14">
        <f t="shared" si="2"/>
        <v>0</v>
      </c>
      <c r="M12" s="120"/>
      <c r="N12" s="120"/>
    </row>
    <row r="13" spans="2:14">
      <c r="B13" s="4" t="s">
        <v>138</v>
      </c>
      <c r="C13" s="14">
        <v>0</v>
      </c>
      <c r="G13" s="4" t="str">
        <f>B31</f>
        <v>Postion 8</v>
      </c>
      <c r="H13" s="14">
        <f t="shared" si="0"/>
        <v>0</v>
      </c>
      <c r="I13" s="14">
        <f t="shared" si="1"/>
        <v>0</v>
      </c>
      <c r="J13" s="14">
        <f t="shared" si="2"/>
        <v>0</v>
      </c>
      <c r="M13" s="120"/>
      <c r="N13" s="120"/>
    </row>
    <row r="14" spans="2:14">
      <c r="B14" s="4" t="s">
        <v>118</v>
      </c>
      <c r="C14" s="14">
        <v>0</v>
      </c>
      <c r="G14" s="4" t="str">
        <f>B32</f>
        <v>Postion 9</v>
      </c>
      <c r="H14" s="14">
        <f t="shared" si="0"/>
        <v>0</v>
      </c>
      <c r="I14" s="14">
        <f t="shared" si="1"/>
        <v>0</v>
      </c>
      <c r="J14" s="14">
        <f t="shared" si="2"/>
        <v>0</v>
      </c>
      <c r="M14" s="120"/>
      <c r="N14" s="120"/>
    </row>
    <row r="15" spans="2:14">
      <c r="G15" s="4" t="str">
        <f>B33</f>
        <v>Position 10</v>
      </c>
      <c r="H15" s="14">
        <f t="shared" si="0"/>
        <v>0</v>
      </c>
      <c r="I15" s="14">
        <f t="shared" si="1"/>
        <v>0</v>
      </c>
      <c r="J15" s="14">
        <f t="shared" si="2"/>
        <v>0</v>
      </c>
      <c r="M15" s="120"/>
      <c r="N15" s="120"/>
    </row>
    <row r="16" spans="2:14">
      <c r="G16" s="10" t="s">
        <v>8</v>
      </c>
      <c r="H16" s="9">
        <f>SUM(H6:H15)</f>
        <v>2105000</v>
      </c>
      <c r="I16" s="9">
        <f t="shared" ref="I16:J16" si="3">SUM(I6:I15)</f>
        <v>2168150</v>
      </c>
      <c r="J16" s="9">
        <f t="shared" si="3"/>
        <v>2233194.5</v>
      </c>
      <c r="M16" s="121"/>
      <c r="N16" s="121"/>
    </row>
    <row r="17" spans="2:20">
      <c r="M17" s="30"/>
      <c r="N17" s="30"/>
    </row>
    <row r="18" spans="2:20">
      <c r="G18" s="4" t="str">
        <f>G6</f>
        <v>Senior Management</v>
      </c>
      <c r="H18" s="4">
        <f t="shared" ref="H18:H27" si="4">C24</f>
        <v>1</v>
      </c>
      <c r="I18" s="4">
        <f t="shared" ref="I18:I27" si="5">D24</f>
        <v>1</v>
      </c>
      <c r="J18" s="4">
        <f t="shared" ref="J18:J27" si="6">E24</f>
        <v>1</v>
      </c>
      <c r="M18" s="30"/>
      <c r="N18" s="30"/>
    </row>
    <row r="19" spans="2:20">
      <c r="G19" s="4" t="str">
        <f>G7</f>
        <v>Operations Managers</v>
      </c>
      <c r="H19" s="4">
        <f t="shared" si="4"/>
        <v>2</v>
      </c>
      <c r="I19" s="4">
        <f t="shared" si="5"/>
        <v>2</v>
      </c>
      <c r="J19" s="4">
        <f t="shared" si="6"/>
        <v>2</v>
      </c>
      <c r="M19" s="30"/>
      <c r="N19" s="30"/>
    </row>
    <row r="20" spans="2:20">
      <c r="G20" s="4" t="str">
        <f>G8</f>
        <v>Staff Radiologists</v>
      </c>
      <c r="H20" s="4">
        <f t="shared" si="4"/>
        <v>2</v>
      </c>
      <c r="I20" s="4">
        <f t="shared" si="5"/>
        <v>2</v>
      </c>
      <c r="J20" s="4">
        <f t="shared" si="6"/>
        <v>2</v>
      </c>
      <c r="M20" s="30"/>
      <c r="N20" s="30"/>
    </row>
    <row r="21" spans="2:20">
      <c r="G21" s="4" t="str">
        <f>G9</f>
        <v>Technicians</v>
      </c>
      <c r="H21" s="4">
        <f t="shared" si="4"/>
        <v>4</v>
      </c>
      <c r="I21" s="4">
        <f t="shared" si="5"/>
        <v>4</v>
      </c>
      <c r="J21" s="4">
        <f t="shared" si="6"/>
        <v>4</v>
      </c>
      <c r="M21" s="30"/>
      <c r="N21" s="30"/>
      <c r="O21" s="117"/>
      <c r="P21" s="117"/>
      <c r="Q21" s="117"/>
      <c r="R21" s="117"/>
      <c r="S21" s="117"/>
      <c r="T21" s="117"/>
    </row>
    <row r="22" spans="2:20">
      <c r="B22" s="7" t="s">
        <v>61</v>
      </c>
      <c r="C22" s="3"/>
      <c r="D22" s="3"/>
      <c r="E22" s="3"/>
      <c r="G22" s="4" t="str">
        <f t="shared" ref="G22:G27" si="7">G10</f>
        <v>Assistants</v>
      </c>
      <c r="H22" s="4">
        <f t="shared" si="4"/>
        <v>3</v>
      </c>
      <c r="I22" s="4">
        <f t="shared" si="5"/>
        <v>3</v>
      </c>
      <c r="J22" s="4">
        <f t="shared" si="6"/>
        <v>3</v>
      </c>
      <c r="M22" s="30"/>
      <c r="N22" s="30"/>
      <c r="O22" s="117"/>
      <c r="P22" s="117"/>
      <c r="Q22" s="117"/>
      <c r="R22" s="117"/>
      <c r="S22" s="117"/>
      <c r="T22" s="117"/>
    </row>
    <row r="23" spans="2:20">
      <c r="B23" s="16" t="s">
        <v>62</v>
      </c>
      <c r="C23" s="16">
        <v>1</v>
      </c>
      <c r="D23" s="16">
        <v>2</v>
      </c>
      <c r="E23" s="16">
        <v>3</v>
      </c>
      <c r="G23" s="4" t="str">
        <f t="shared" si="7"/>
        <v>Administrative Staff</v>
      </c>
      <c r="H23" s="4">
        <f t="shared" si="4"/>
        <v>2</v>
      </c>
      <c r="I23" s="4">
        <f t="shared" si="5"/>
        <v>2</v>
      </c>
      <c r="J23" s="4">
        <f t="shared" si="6"/>
        <v>2</v>
      </c>
      <c r="M23" s="30"/>
      <c r="N23" s="30"/>
      <c r="O23" s="117"/>
      <c r="P23" s="117"/>
      <c r="Q23" s="117"/>
      <c r="R23" s="117"/>
      <c r="S23" s="117"/>
      <c r="T23" s="117"/>
    </row>
    <row r="24" spans="2:20">
      <c r="B24" s="15" t="str">
        <f t="shared" ref="B24:B33" si="8">B5</f>
        <v>Senior Management</v>
      </c>
      <c r="C24" s="5">
        <v>1</v>
      </c>
      <c r="D24" s="5">
        <v>1</v>
      </c>
      <c r="E24" s="5">
        <v>1</v>
      </c>
      <c r="F24" s="143"/>
      <c r="G24" s="4" t="str">
        <f t="shared" si="7"/>
        <v>Postion 7</v>
      </c>
      <c r="H24" s="4">
        <f t="shared" si="4"/>
        <v>0</v>
      </c>
      <c r="I24" s="4">
        <f t="shared" si="5"/>
        <v>0</v>
      </c>
      <c r="J24" s="4">
        <f t="shared" si="6"/>
        <v>0</v>
      </c>
      <c r="M24" s="30"/>
      <c r="N24" s="30"/>
      <c r="O24" s="117"/>
      <c r="P24" s="117"/>
      <c r="Q24" s="117"/>
      <c r="R24" s="117"/>
      <c r="S24" s="117"/>
      <c r="T24" s="117"/>
    </row>
    <row r="25" spans="2:20">
      <c r="B25" s="15" t="str">
        <f t="shared" si="8"/>
        <v>Operations Managers</v>
      </c>
      <c r="C25" s="5">
        <v>2</v>
      </c>
      <c r="D25" s="5">
        <v>2</v>
      </c>
      <c r="E25" s="5">
        <v>2</v>
      </c>
      <c r="G25" s="4" t="str">
        <f t="shared" si="7"/>
        <v>Postion 8</v>
      </c>
      <c r="H25" s="4">
        <f t="shared" si="4"/>
        <v>0</v>
      </c>
      <c r="I25" s="4">
        <f t="shared" si="5"/>
        <v>0</v>
      </c>
      <c r="J25" s="4">
        <f t="shared" si="6"/>
        <v>0</v>
      </c>
      <c r="M25" s="30"/>
      <c r="N25" s="30"/>
      <c r="O25" s="117"/>
      <c r="P25" s="117"/>
      <c r="Q25" s="117"/>
      <c r="R25" s="117"/>
      <c r="S25" s="117"/>
      <c r="T25" s="117"/>
    </row>
    <row r="26" spans="2:20">
      <c r="B26" s="15" t="str">
        <f t="shared" si="8"/>
        <v>Staff Radiologists</v>
      </c>
      <c r="C26" s="5">
        <v>2</v>
      </c>
      <c r="D26" s="5">
        <v>2</v>
      </c>
      <c r="E26" s="5">
        <v>2</v>
      </c>
      <c r="F26" s="143"/>
      <c r="G26" s="4" t="str">
        <f t="shared" si="7"/>
        <v>Postion 9</v>
      </c>
      <c r="H26" s="4">
        <f t="shared" si="4"/>
        <v>0</v>
      </c>
      <c r="I26" s="4">
        <f t="shared" si="5"/>
        <v>0</v>
      </c>
      <c r="J26" s="4">
        <f t="shared" si="6"/>
        <v>0</v>
      </c>
      <c r="M26" s="30"/>
      <c r="N26" s="30"/>
      <c r="O26" s="117"/>
      <c r="P26" s="117"/>
      <c r="Q26" s="117"/>
      <c r="R26" s="117"/>
      <c r="S26" s="117"/>
      <c r="T26" s="117"/>
    </row>
    <row r="27" spans="2:20">
      <c r="B27" s="15" t="str">
        <f t="shared" si="8"/>
        <v>Technicians</v>
      </c>
      <c r="C27" s="5">
        <v>4</v>
      </c>
      <c r="D27" s="5">
        <v>4</v>
      </c>
      <c r="E27" s="5">
        <v>4</v>
      </c>
      <c r="F27" s="143"/>
      <c r="G27" s="4" t="str">
        <f t="shared" si="7"/>
        <v>Position 10</v>
      </c>
      <c r="H27" s="4">
        <f t="shared" si="4"/>
        <v>0</v>
      </c>
      <c r="I27" s="4">
        <f t="shared" si="5"/>
        <v>0</v>
      </c>
      <c r="J27" s="4">
        <f t="shared" si="6"/>
        <v>0</v>
      </c>
      <c r="M27" s="30"/>
      <c r="N27" s="30"/>
      <c r="O27" s="117"/>
      <c r="P27" s="117"/>
      <c r="Q27" s="117"/>
      <c r="R27" s="117"/>
      <c r="S27" s="117"/>
      <c r="T27" s="117"/>
    </row>
    <row r="28" spans="2:20">
      <c r="B28" s="15" t="str">
        <f t="shared" si="8"/>
        <v>Assistants</v>
      </c>
      <c r="C28" s="5">
        <v>3</v>
      </c>
      <c r="D28" s="5">
        <v>3</v>
      </c>
      <c r="E28" s="5">
        <v>3</v>
      </c>
      <c r="F28" s="143"/>
      <c r="G28" s="10" t="s">
        <v>8</v>
      </c>
      <c r="H28" s="10">
        <f>SUM(H18:H27)</f>
        <v>14</v>
      </c>
      <c r="I28" s="10">
        <f t="shared" ref="I28:J28" si="9">SUM(I18:I27)</f>
        <v>14</v>
      </c>
      <c r="J28" s="10">
        <f t="shared" si="9"/>
        <v>14</v>
      </c>
      <c r="M28" s="30"/>
      <c r="N28" s="30"/>
      <c r="O28" s="117"/>
      <c r="P28" s="117"/>
      <c r="Q28" s="117"/>
      <c r="R28" s="117"/>
      <c r="S28" s="117"/>
      <c r="T28" s="117"/>
    </row>
    <row r="29" spans="2:20">
      <c r="B29" s="15" t="str">
        <f t="shared" si="8"/>
        <v>Administrative Staff</v>
      </c>
      <c r="C29" s="5">
        <v>2</v>
      </c>
      <c r="D29" s="5">
        <v>2</v>
      </c>
      <c r="E29" s="5">
        <v>2</v>
      </c>
      <c r="F29" s="143"/>
      <c r="P29" s="117"/>
      <c r="Q29" s="117"/>
      <c r="R29" s="117"/>
      <c r="S29" s="117"/>
      <c r="T29" s="117"/>
    </row>
    <row r="30" spans="2:20">
      <c r="B30" s="15" t="str">
        <f t="shared" si="8"/>
        <v>Postion 7</v>
      </c>
      <c r="C30" s="5"/>
      <c r="D30" s="5"/>
      <c r="E30" s="5"/>
      <c r="L30" s="114"/>
      <c r="M30" s="114"/>
      <c r="N30" s="114"/>
      <c r="O30" s="114"/>
      <c r="P30" s="117"/>
      <c r="Q30" s="117"/>
      <c r="R30" s="117"/>
      <c r="S30" s="117"/>
      <c r="T30" s="117"/>
    </row>
    <row r="31" spans="2:20">
      <c r="B31" s="15" t="str">
        <f t="shared" si="8"/>
        <v>Postion 8</v>
      </c>
      <c r="C31" s="5"/>
      <c r="D31" s="5"/>
      <c r="E31" s="5"/>
      <c r="L31" s="114" t="str">
        <f t="shared" ref="L31:L36" si="10">G6</f>
        <v>Senior Management</v>
      </c>
      <c r="M31" s="115">
        <f t="shared" ref="M31:M36" si="11">J6/$J$16</f>
        <v>0.17814726840855108</v>
      </c>
      <c r="N31" s="114"/>
      <c r="O31" s="114"/>
      <c r="P31" s="117"/>
      <c r="Q31" s="117"/>
      <c r="R31" s="117"/>
      <c r="S31" s="117"/>
      <c r="T31" s="117"/>
    </row>
    <row r="32" spans="2:20">
      <c r="B32" s="15" t="str">
        <f t="shared" si="8"/>
        <v>Postion 9</v>
      </c>
      <c r="C32" s="5"/>
      <c r="D32" s="5"/>
      <c r="E32" s="5"/>
      <c r="F32" s="30"/>
      <c r="G32" s="30"/>
      <c r="L32" s="114" t="str">
        <f t="shared" si="10"/>
        <v>Operations Managers</v>
      </c>
      <c r="M32" s="115">
        <f t="shared" si="11"/>
        <v>0.21377672209026127</v>
      </c>
      <c r="N32" s="114"/>
      <c r="O32" s="114"/>
      <c r="P32" s="117"/>
      <c r="Q32" s="117"/>
      <c r="T32" s="117"/>
    </row>
    <row r="33" spans="2:20">
      <c r="B33" s="15" t="str">
        <f t="shared" si="8"/>
        <v>Position 10</v>
      </c>
      <c r="C33" s="5"/>
      <c r="D33" s="5"/>
      <c r="E33" s="5"/>
      <c r="F33" s="30"/>
      <c r="G33" s="30"/>
      <c r="L33" s="114" t="str">
        <f t="shared" si="10"/>
        <v>Staff Radiologists</v>
      </c>
      <c r="M33" s="115">
        <f t="shared" si="11"/>
        <v>0.33254156769596199</v>
      </c>
      <c r="N33" s="114"/>
      <c r="O33" s="114"/>
      <c r="P33" s="117"/>
      <c r="Q33" s="117"/>
      <c r="T33" s="117"/>
    </row>
    <row r="34" spans="2:20">
      <c r="F34" s="43"/>
      <c r="G34" s="43"/>
      <c r="L34" s="114" t="str">
        <f t="shared" si="10"/>
        <v>Technicians</v>
      </c>
      <c r="M34" s="115">
        <f t="shared" si="11"/>
        <v>0.16152019002375298</v>
      </c>
      <c r="N34" s="114"/>
      <c r="O34" s="114"/>
      <c r="P34" s="117"/>
      <c r="Q34" s="117"/>
      <c r="T34" s="117"/>
    </row>
    <row r="35" spans="2:20">
      <c r="F35" s="43"/>
      <c r="G35" s="43"/>
      <c r="L35" s="114" t="str">
        <f t="shared" si="10"/>
        <v>Assistants</v>
      </c>
      <c r="M35" s="115">
        <f t="shared" si="11"/>
        <v>7.1258907363420429E-2</v>
      </c>
      <c r="N35" s="114"/>
      <c r="O35" s="114"/>
      <c r="P35" s="117"/>
      <c r="Q35" s="117"/>
      <c r="T35" s="117"/>
    </row>
    <row r="36" spans="2:20">
      <c r="F36" s="43"/>
      <c r="G36" s="43"/>
      <c r="L36" s="114" t="str">
        <f t="shared" si="10"/>
        <v>Administrative Staff</v>
      </c>
      <c r="M36" s="115">
        <f t="shared" si="11"/>
        <v>4.2755344418052253E-2</v>
      </c>
      <c r="N36" s="114"/>
      <c r="O36" s="114"/>
      <c r="P36" s="117"/>
      <c r="Q36" s="117"/>
      <c r="T36" s="117"/>
    </row>
    <row r="37" spans="2:20">
      <c r="F37" s="43"/>
      <c r="G37" s="43"/>
      <c r="L37" s="114" t="str">
        <f t="shared" ref="L37:L40" si="12">G12</f>
        <v>Postion 7</v>
      </c>
      <c r="M37" s="115">
        <f t="shared" ref="M37:M40" si="13">J12/$J$16</f>
        <v>0</v>
      </c>
      <c r="N37" s="114"/>
      <c r="O37" s="114"/>
      <c r="P37" s="117"/>
      <c r="Q37" s="117"/>
      <c r="R37" s="117"/>
      <c r="S37" s="118"/>
      <c r="T37" s="117"/>
    </row>
    <row r="38" spans="2:20">
      <c r="F38" s="43"/>
      <c r="G38" s="43"/>
      <c r="L38" s="114" t="str">
        <f t="shared" si="12"/>
        <v>Postion 8</v>
      </c>
      <c r="M38" s="115">
        <f t="shared" si="13"/>
        <v>0</v>
      </c>
      <c r="N38" s="114"/>
      <c r="O38" s="114"/>
      <c r="Q38" s="114"/>
      <c r="R38" s="114"/>
      <c r="S38" s="115"/>
    </row>
    <row r="39" spans="2:20">
      <c r="F39" s="43"/>
      <c r="G39" s="43"/>
      <c r="L39" s="114" t="str">
        <f t="shared" si="12"/>
        <v>Postion 9</v>
      </c>
      <c r="M39" s="115">
        <f t="shared" si="13"/>
        <v>0</v>
      </c>
      <c r="N39" s="114"/>
      <c r="O39" s="114"/>
      <c r="S39" s="113"/>
    </row>
    <row r="40" spans="2:20">
      <c r="F40" s="43"/>
      <c r="G40" s="43"/>
      <c r="L40" s="114" t="str">
        <f t="shared" si="12"/>
        <v>Position 10</v>
      </c>
      <c r="M40" s="115">
        <f t="shared" si="13"/>
        <v>0</v>
      </c>
      <c r="N40" s="114"/>
      <c r="O40" s="114"/>
    </row>
    <row r="41" spans="2:20">
      <c r="F41" s="43"/>
      <c r="G41" s="43"/>
      <c r="L41" s="114"/>
      <c r="M41" s="114"/>
      <c r="N41" s="114"/>
      <c r="O41" s="114"/>
    </row>
    <row r="42" spans="2:20">
      <c r="F42" s="43"/>
      <c r="G42" s="43"/>
    </row>
    <row r="43" spans="2:20">
      <c r="F43" s="43"/>
      <c r="G43" s="43"/>
    </row>
    <row r="44" spans="2:20">
      <c r="F44" s="43"/>
      <c r="G44" s="43"/>
    </row>
    <row r="45" spans="2:20">
      <c r="F45" s="30"/>
      <c r="G45" s="30"/>
    </row>
    <row r="52" spans="2:7">
      <c r="B52" s="7" t="s">
        <v>63</v>
      </c>
      <c r="C52" s="3"/>
    </row>
    <row r="53" spans="2:7">
      <c r="B53" s="4" t="s">
        <v>64</v>
      </c>
      <c r="C53" s="17">
        <v>0.03</v>
      </c>
    </row>
    <row r="57" spans="2:7">
      <c r="B57" s="7" t="s">
        <v>60</v>
      </c>
      <c r="C57" s="3"/>
    </row>
    <row r="58" spans="2:7">
      <c r="B58" s="4" t="str">
        <f>B5</f>
        <v>Senior Management</v>
      </c>
      <c r="C58" s="14">
        <f>C5</f>
        <v>375000</v>
      </c>
      <c r="D58" s="14">
        <f>C58*(1+$C$53)</f>
        <v>386250</v>
      </c>
      <c r="E58" s="14">
        <f>D58*(1+$C$53)</f>
        <v>397837.5</v>
      </c>
      <c r="F58" s="14">
        <f>E58*(1+$C$53)</f>
        <v>409772.625</v>
      </c>
      <c r="G58" s="14">
        <f>F58*(1+$C$53)</f>
        <v>422065.80375000002</v>
      </c>
    </row>
    <row r="59" spans="2:7">
      <c r="B59" s="4" t="str">
        <f t="shared" ref="B59:C67" si="14">B6</f>
        <v>Operations Managers</v>
      </c>
      <c r="C59" s="14">
        <f t="shared" si="14"/>
        <v>225000</v>
      </c>
      <c r="D59" s="14">
        <f t="shared" ref="D59:G59" si="15">C59*(1+$C$53)</f>
        <v>231750</v>
      </c>
      <c r="E59" s="14">
        <f t="shared" si="15"/>
        <v>238702.5</v>
      </c>
      <c r="F59" s="14">
        <f t="shared" si="15"/>
        <v>245863.57500000001</v>
      </c>
      <c r="G59" s="14">
        <f t="shared" si="15"/>
        <v>253239.48225000003</v>
      </c>
    </row>
    <row r="60" spans="2:7">
      <c r="B60" s="4" t="str">
        <f t="shared" si="14"/>
        <v>Staff Radiologists</v>
      </c>
      <c r="C60" s="14">
        <f t="shared" si="14"/>
        <v>350000</v>
      </c>
      <c r="D60" s="14">
        <f t="shared" ref="D60:G60" si="16">C60*(1+$C$53)</f>
        <v>360500</v>
      </c>
      <c r="E60" s="14">
        <f t="shared" si="16"/>
        <v>371315</v>
      </c>
      <c r="F60" s="14">
        <f t="shared" si="16"/>
        <v>382454.45</v>
      </c>
      <c r="G60" s="14">
        <f t="shared" si="16"/>
        <v>393928.08350000001</v>
      </c>
    </row>
    <row r="61" spans="2:7">
      <c r="B61" s="4" t="str">
        <f t="shared" si="14"/>
        <v>Technicians</v>
      </c>
      <c r="C61" s="14">
        <f t="shared" si="14"/>
        <v>85000</v>
      </c>
      <c r="D61" s="14">
        <f t="shared" ref="D61:G61" si="17">C61*(1+$C$53)</f>
        <v>87550</v>
      </c>
      <c r="E61" s="14">
        <f t="shared" si="17"/>
        <v>90176.5</v>
      </c>
      <c r="F61" s="14">
        <f t="shared" si="17"/>
        <v>92881.794999999998</v>
      </c>
      <c r="G61" s="14">
        <f t="shared" si="17"/>
        <v>95668.248850000004</v>
      </c>
    </row>
    <row r="62" spans="2:7">
      <c r="B62" s="4" t="str">
        <f t="shared" si="14"/>
        <v>Assistants</v>
      </c>
      <c r="C62" s="14">
        <f t="shared" si="14"/>
        <v>50000</v>
      </c>
      <c r="D62" s="14">
        <f t="shared" ref="D62:G62" si="18">C62*(1+$C$53)</f>
        <v>51500</v>
      </c>
      <c r="E62" s="14">
        <f t="shared" si="18"/>
        <v>53045</v>
      </c>
      <c r="F62" s="14">
        <f t="shared" si="18"/>
        <v>54636.35</v>
      </c>
      <c r="G62" s="14">
        <f t="shared" si="18"/>
        <v>56275.440499999997</v>
      </c>
    </row>
    <row r="63" spans="2:7">
      <c r="B63" s="4" t="str">
        <f t="shared" si="14"/>
        <v>Administrative Staff</v>
      </c>
      <c r="C63" s="14">
        <f t="shared" si="14"/>
        <v>45000</v>
      </c>
      <c r="D63" s="14">
        <f t="shared" ref="D63:G63" si="19">C63*(1+$C$53)</f>
        <v>46350</v>
      </c>
      <c r="E63" s="14">
        <f t="shared" si="19"/>
        <v>47740.5</v>
      </c>
      <c r="F63" s="14">
        <f t="shared" si="19"/>
        <v>49172.715000000004</v>
      </c>
      <c r="G63" s="14">
        <f t="shared" si="19"/>
        <v>50647.896450000007</v>
      </c>
    </row>
    <row r="64" spans="2:7">
      <c r="B64" s="4" t="str">
        <f t="shared" si="14"/>
        <v>Postion 7</v>
      </c>
      <c r="C64" s="14">
        <f t="shared" si="14"/>
        <v>0</v>
      </c>
      <c r="D64" s="14">
        <f t="shared" ref="D64:G64" si="20">C64*(1+$C$53)</f>
        <v>0</v>
      </c>
      <c r="E64" s="14">
        <f t="shared" si="20"/>
        <v>0</v>
      </c>
      <c r="F64" s="14">
        <f t="shared" si="20"/>
        <v>0</v>
      </c>
      <c r="G64" s="14">
        <f t="shared" si="20"/>
        <v>0</v>
      </c>
    </row>
    <row r="65" spans="2:7">
      <c r="B65" s="4" t="str">
        <f t="shared" si="14"/>
        <v>Postion 8</v>
      </c>
      <c r="C65" s="14">
        <f t="shared" si="14"/>
        <v>0</v>
      </c>
      <c r="D65" s="14">
        <f t="shared" ref="D65:G65" si="21">C65*(1+$C$53)</f>
        <v>0</v>
      </c>
      <c r="E65" s="14">
        <f t="shared" si="21"/>
        <v>0</v>
      </c>
      <c r="F65" s="14">
        <f t="shared" si="21"/>
        <v>0</v>
      </c>
      <c r="G65" s="14">
        <f t="shared" si="21"/>
        <v>0</v>
      </c>
    </row>
    <row r="66" spans="2:7">
      <c r="B66" s="4" t="str">
        <f t="shared" si="14"/>
        <v>Postion 9</v>
      </c>
      <c r="C66" s="14">
        <f t="shared" si="14"/>
        <v>0</v>
      </c>
      <c r="D66" s="14">
        <f t="shared" ref="D66:G66" si="22">C66*(1+$C$53)</f>
        <v>0</v>
      </c>
      <c r="E66" s="14">
        <f t="shared" si="22"/>
        <v>0</v>
      </c>
      <c r="F66" s="14">
        <f t="shared" si="22"/>
        <v>0</v>
      </c>
      <c r="G66" s="14">
        <f t="shared" si="22"/>
        <v>0</v>
      </c>
    </row>
    <row r="67" spans="2:7">
      <c r="B67" s="4" t="str">
        <f t="shared" si="14"/>
        <v>Position 10</v>
      </c>
      <c r="C67" s="14">
        <f t="shared" si="14"/>
        <v>0</v>
      </c>
      <c r="D67" s="14">
        <f t="shared" ref="D67:G67" si="23">C67*(1+$C$53)</f>
        <v>0</v>
      </c>
      <c r="E67" s="14">
        <f t="shared" si="23"/>
        <v>0</v>
      </c>
      <c r="F67" s="14">
        <f t="shared" si="23"/>
        <v>0</v>
      </c>
      <c r="G67" s="14">
        <f t="shared" si="23"/>
        <v>0</v>
      </c>
    </row>
    <row r="68" spans="2:7">
      <c r="B68" s="4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992B5-FECD-4C3E-BAF5-0F1DA755E5E0}">
  <dimension ref="E3:M34"/>
  <sheetViews>
    <sheetView showGridLines="0" workbookViewId="0">
      <selection activeCell="N23" sqref="N23"/>
    </sheetView>
  </sheetViews>
  <sheetFormatPr defaultRowHeight="15"/>
  <cols>
    <col min="5" max="5" width="27.7109375" customWidth="1"/>
    <col min="6" max="9" width="11.7109375" customWidth="1"/>
    <col min="10" max="10" width="19.7109375" customWidth="1"/>
  </cols>
  <sheetData>
    <row r="3" spans="5:13">
      <c r="E3" s="64" t="s">
        <v>56</v>
      </c>
      <c r="F3" s="65"/>
      <c r="G3" s="65"/>
      <c r="H3" s="65"/>
      <c r="I3" s="63"/>
      <c r="J3" s="64" t="s">
        <v>56</v>
      </c>
      <c r="K3" s="65"/>
      <c r="L3" s="65"/>
      <c r="M3" s="65"/>
    </row>
    <row r="4" spans="5:13">
      <c r="E4" s="97" t="s">
        <v>9</v>
      </c>
      <c r="F4" s="98">
        <v>1</v>
      </c>
      <c r="G4" s="98">
        <v>2</v>
      </c>
      <c r="H4" s="102">
        <v>3</v>
      </c>
      <c r="I4" s="129"/>
      <c r="J4" s="97" t="s">
        <v>9</v>
      </c>
      <c r="K4" s="98">
        <v>1</v>
      </c>
      <c r="L4" s="98">
        <v>2</v>
      </c>
      <c r="M4" s="102">
        <v>3</v>
      </c>
    </row>
    <row r="5" spans="5:13">
      <c r="E5" s="110" t="s">
        <v>55</v>
      </c>
      <c r="F5" s="111">
        <v>0</v>
      </c>
      <c r="G5" s="111">
        <f>Inputs!C46</f>
        <v>0.2</v>
      </c>
      <c r="H5" s="111">
        <f>Inputs!C47</f>
        <v>0.15</v>
      </c>
      <c r="I5" s="128"/>
      <c r="J5" s="110"/>
      <c r="K5" s="111"/>
      <c r="L5" s="111"/>
      <c r="M5" s="111"/>
    </row>
    <row r="6" spans="5:13">
      <c r="E6" s="94" t="str">
        <f>Inputs!B5</f>
        <v>Medical Imaging Services</v>
      </c>
      <c r="F6" s="94">
        <f>SUM(Inputs!C32:N32)</f>
        <v>3733320</v>
      </c>
      <c r="G6" s="94">
        <f t="shared" ref="G6:H15" si="0">F6*(1+G$5)</f>
        <v>4479984</v>
      </c>
      <c r="H6" s="94">
        <f t="shared" si="0"/>
        <v>5151981.5999999996</v>
      </c>
      <c r="I6" s="130"/>
      <c r="J6" s="94" t="str">
        <f>E6</f>
        <v>Medical Imaging Services</v>
      </c>
      <c r="K6" s="146">
        <f>F6/$F$16</f>
        <v>0.95238095238095233</v>
      </c>
      <c r="L6" s="146">
        <f>G6/$G$16</f>
        <v>0.95238095238095233</v>
      </c>
      <c r="M6" s="146">
        <f>H6/$H$16</f>
        <v>0.95238095238095233</v>
      </c>
    </row>
    <row r="7" spans="5:13">
      <c r="E7" s="94" t="str">
        <f>Inputs!B6</f>
        <v>Other Income</v>
      </c>
      <c r="F7" s="94">
        <f>SUM(Inputs!C33:N33)</f>
        <v>186666</v>
      </c>
      <c r="G7" s="94">
        <f t="shared" si="0"/>
        <v>223999.19999999998</v>
      </c>
      <c r="H7" s="94">
        <f t="shared" si="0"/>
        <v>257599.07999999996</v>
      </c>
      <c r="I7" s="130"/>
      <c r="J7" s="94" t="str">
        <f t="shared" ref="J7:J15" si="1">E7</f>
        <v>Other Income</v>
      </c>
      <c r="K7" s="146">
        <f t="shared" ref="K7:K15" si="2">F7/$F$16</f>
        <v>4.7619047619047616E-2</v>
      </c>
      <c r="L7" s="146">
        <f t="shared" ref="L7:L15" si="3">G7/$G$16</f>
        <v>4.7619047619047616E-2</v>
      </c>
      <c r="M7" s="146">
        <f t="shared" ref="M7:M15" si="4">H7/$H$16</f>
        <v>4.7619047619047616E-2</v>
      </c>
    </row>
    <row r="8" spans="5:13">
      <c r="E8" s="94" t="str">
        <f>Inputs!B7</f>
        <v>Item 3</v>
      </c>
      <c r="F8" s="94">
        <f>SUM(Inputs!C34:N34)</f>
        <v>0</v>
      </c>
      <c r="G8" s="94">
        <f t="shared" si="0"/>
        <v>0</v>
      </c>
      <c r="H8" s="94">
        <f t="shared" si="0"/>
        <v>0</v>
      </c>
      <c r="I8" s="130"/>
      <c r="J8" s="94" t="str">
        <f t="shared" si="1"/>
        <v>Item 3</v>
      </c>
      <c r="K8" s="146">
        <f t="shared" si="2"/>
        <v>0</v>
      </c>
      <c r="L8" s="146">
        <f t="shared" si="3"/>
        <v>0</v>
      </c>
      <c r="M8" s="146">
        <f t="shared" si="4"/>
        <v>0</v>
      </c>
    </row>
    <row r="9" spans="5:13">
      <c r="E9" s="94" t="str">
        <f>Inputs!B8</f>
        <v>Item 4</v>
      </c>
      <c r="F9" s="94">
        <f>SUM(Inputs!C35:N35)</f>
        <v>0</v>
      </c>
      <c r="G9" s="94">
        <f t="shared" si="0"/>
        <v>0</v>
      </c>
      <c r="H9" s="94">
        <f t="shared" si="0"/>
        <v>0</v>
      </c>
      <c r="I9" s="130"/>
      <c r="J9" s="94" t="str">
        <f t="shared" si="1"/>
        <v>Item 4</v>
      </c>
      <c r="K9" s="146">
        <f t="shared" si="2"/>
        <v>0</v>
      </c>
      <c r="L9" s="146">
        <f t="shared" si="3"/>
        <v>0</v>
      </c>
      <c r="M9" s="146">
        <f t="shared" si="4"/>
        <v>0</v>
      </c>
    </row>
    <row r="10" spans="5:13">
      <c r="E10" s="94" t="str">
        <f>Inputs!B9</f>
        <v>Item 5</v>
      </c>
      <c r="F10" s="94">
        <f>SUM(Inputs!C36:N36)</f>
        <v>0</v>
      </c>
      <c r="G10" s="94">
        <f t="shared" si="0"/>
        <v>0</v>
      </c>
      <c r="H10" s="94">
        <f t="shared" si="0"/>
        <v>0</v>
      </c>
      <c r="I10" s="130"/>
      <c r="J10" s="94" t="str">
        <f t="shared" si="1"/>
        <v>Item 5</v>
      </c>
      <c r="K10" s="146">
        <f t="shared" si="2"/>
        <v>0</v>
      </c>
      <c r="L10" s="146">
        <f t="shared" si="3"/>
        <v>0</v>
      </c>
      <c r="M10" s="146">
        <f t="shared" si="4"/>
        <v>0</v>
      </c>
    </row>
    <row r="11" spans="5:13">
      <c r="E11" s="94" t="str">
        <f>Inputs!B10</f>
        <v>Item 6</v>
      </c>
      <c r="F11" s="94">
        <f>SUM(Inputs!C37:N37)</f>
        <v>0</v>
      </c>
      <c r="G11" s="94">
        <f t="shared" si="0"/>
        <v>0</v>
      </c>
      <c r="H11" s="94">
        <f t="shared" si="0"/>
        <v>0</v>
      </c>
      <c r="I11" s="130"/>
      <c r="J11" s="94" t="str">
        <f t="shared" si="1"/>
        <v>Item 6</v>
      </c>
      <c r="K11" s="146">
        <f t="shared" si="2"/>
        <v>0</v>
      </c>
      <c r="L11" s="146">
        <f t="shared" si="3"/>
        <v>0</v>
      </c>
      <c r="M11" s="146">
        <f t="shared" si="4"/>
        <v>0</v>
      </c>
    </row>
    <row r="12" spans="5:13">
      <c r="E12" s="94" t="str">
        <f>Inputs!B11</f>
        <v>Item 7</v>
      </c>
      <c r="F12" s="94">
        <f>SUM(Inputs!C38:N38)</f>
        <v>0</v>
      </c>
      <c r="G12" s="94">
        <f t="shared" si="0"/>
        <v>0</v>
      </c>
      <c r="H12" s="94">
        <f t="shared" si="0"/>
        <v>0</v>
      </c>
      <c r="I12" s="130"/>
      <c r="J12" s="94" t="str">
        <f t="shared" si="1"/>
        <v>Item 7</v>
      </c>
      <c r="K12" s="146">
        <f t="shared" si="2"/>
        <v>0</v>
      </c>
      <c r="L12" s="146">
        <f t="shared" si="3"/>
        <v>0</v>
      </c>
      <c r="M12" s="146">
        <f t="shared" si="4"/>
        <v>0</v>
      </c>
    </row>
    <row r="13" spans="5:13">
      <c r="E13" s="94" t="str">
        <f>Inputs!B12</f>
        <v>Item 8</v>
      </c>
      <c r="F13" s="94">
        <f>SUM(Inputs!C39:N39)</f>
        <v>0</v>
      </c>
      <c r="G13" s="94">
        <f t="shared" si="0"/>
        <v>0</v>
      </c>
      <c r="H13" s="94">
        <f t="shared" si="0"/>
        <v>0</v>
      </c>
      <c r="I13" s="130"/>
      <c r="J13" s="94" t="str">
        <f t="shared" si="1"/>
        <v>Item 8</v>
      </c>
      <c r="K13" s="146">
        <f t="shared" si="2"/>
        <v>0</v>
      </c>
      <c r="L13" s="146">
        <f t="shared" si="3"/>
        <v>0</v>
      </c>
      <c r="M13" s="146">
        <f t="shared" si="4"/>
        <v>0</v>
      </c>
    </row>
    <row r="14" spans="5:13">
      <c r="E14" s="94" t="str">
        <f>Inputs!B13</f>
        <v>Item 9</v>
      </c>
      <c r="F14" s="94">
        <f>SUM(Inputs!C40:N40)</f>
        <v>0</v>
      </c>
      <c r="G14" s="94">
        <f t="shared" si="0"/>
        <v>0</v>
      </c>
      <c r="H14" s="94">
        <f t="shared" si="0"/>
        <v>0</v>
      </c>
      <c r="I14" s="130"/>
      <c r="J14" s="94" t="str">
        <f t="shared" si="1"/>
        <v>Item 9</v>
      </c>
      <c r="K14" s="146">
        <f t="shared" si="2"/>
        <v>0</v>
      </c>
      <c r="L14" s="146">
        <f t="shared" si="3"/>
        <v>0</v>
      </c>
      <c r="M14" s="146">
        <f t="shared" si="4"/>
        <v>0</v>
      </c>
    </row>
    <row r="15" spans="5:13">
      <c r="E15" s="94" t="str">
        <f>Inputs!B14</f>
        <v>Item 10</v>
      </c>
      <c r="F15" s="94">
        <f>SUM(Inputs!C41:N41)</f>
        <v>0</v>
      </c>
      <c r="G15" s="94">
        <f t="shared" si="0"/>
        <v>0</v>
      </c>
      <c r="H15" s="94">
        <f t="shared" si="0"/>
        <v>0</v>
      </c>
      <c r="I15" s="130"/>
      <c r="J15" s="94" t="str">
        <f t="shared" si="1"/>
        <v>Item 10</v>
      </c>
      <c r="K15" s="146">
        <f t="shared" si="2"/>
        <v>0</v>
      </c>
      <c r="L15" s="146">
        <f t="shared" si="3"/>
        <v>0</v>
      </c>
      <c r="M15" s="146">
        <f t="shared" si="4"/>
        <v>0</v>
      </c>
    </row>
    <row r="16" spans="5:13">
      <c r="E16" s="99" t="s">
        <v>8</v>
      </c>
      <c r="F16" s="99">
        <f>SUM(F6:F15)</f>
        <v>3919986</v>
      </c>
      <c r="G16" s="99">
        <f>SUM(G6:G15)</f>
        <v>4703983.2</v>
      </c>
      <c r="H16" s="99">
        <f>SUM(H6:H15)</f>
        <v>5409580.6799999997</v>
      </c>
      <c r="I16" s="134"/>
      <c r="J16" s="145"/>
      <c r="K16" s="145"/>
      <c r="L16" s="145"/>
      <c r="M16" s="145"/>
    </row>
    <row r="17" spans="5:13">
      <c r="E17" s="63"/>
      <c r="F17" s="63"/>
      <c r="G17" s="63"/>
      <c r="H17" s="63"/>
      <c r="I17" s="63"/>
      <c r="J17" s="63"/>
      <c r="K17" s="63"/>
      <c r="L17" s="63"/>
      <c r="M17" s="63"/>
    </row>
    <row r="18" spans="5:13">
      <c r="E18" s="64" t="s">
        <v>100</v>
      </c>
      <c r="F18" s="65"/>
      <c r="G18" s="65"/>
      <c r="H18" s="65"/>
      <c r="I18" s="63"/>
      <c r="J18" s="144"/>
      <c r="K18" s="63"/>
      <c r="L18" s="63"/>
      <c r="M18" s="63"/>
    </row>
    <row r="19" spans="5:13">
      <c r="E19" s="97" t="s">
        <v>9</v>
      </c>
      <c r="F19" s="98">
        <v>1</v>
      </c>
      <c r="G19" s="98">
        <v>2</v>
      </c>
      <c r="H19" s="102">
        <v>3</v>
      </c>
      <c r="I19" s="129"/>
      <c r="J19" s="63"/>
      <c r="K19" s="129"/>
      <c r="L19" s="129"/>
      <c r="M19" s="129"/>
    </row>
    <row r="20" spans="5:13">
      <c r="E20" s="110" t="s">
        <v>55</v>
      </c>
      <c r="F20" s="111">
        <v>0</v>
      </c>
      <c r="G20" s="111">
        <f>G5</f>
        <v>0.2</v>
      </c>
      <c r="H20" s="111">
        <f>H5</f>
        <v>0.15</v>
      </c>
      <c r="I20" s="128"/>
      <c r="K20" s="128"/>
      <c r="L20" s="128"/>
      <c r="M20" s="128"/>
    </row>
    <row r="21" spans="5:13">
      <c r="E21" s="94" t="str">
        <f>E6</f>
        <v>Medical Imaging Services</v>
      </c>
      <c r="F21" s="94">
        <f>SUM(Inputs!C51:N51)</f>
        <v>186666</v>
      </c>
      <c r="G21" s="94">
        <f t="shared" ref="G21:H30" si="5">F21*(1+G$20)</f>
        <v>223999.19999999998</v>
      </c>
      <c r="H21" s="94">
        <f t="shared" si="5"/>
        <v>257599.07999999996</v>
      </c>
      <c r="I21" s="130"/>
      <c r="J21" s="130"/>
      <c r="K21" s="130"/>
      <c r="L21" s="130"/>
      <c r="M21" s="130"/>
    </row>
    <row r="22" spans="5:13">
      <c r="E22" s="94" t="str">
        <f t="shared" ref="E22:E30" si="6">E7</f>
        <v>Other Income</v>
      </c>
      <c r="F22" s="94">
        <f>SUM(Inputs!C52:N52)</f>
        <v>9333.2999999999993</v>
      </c>
      <c r="G22" s="94">
        <f t="shared" si="5"/>
        <v>11199.96</v>
      </c>
      <c r="H22" s="94">
        <f t="shared" si="5"/>
        <v>12879.953999999998</v>
      </c>
      <c r="I22" s="130"/>
      <c r="J22" s="130"/>
      <c r="K22" s="130"/>
      <c r="L22" s="130"/>
      <c r="M22" s="130"/>
    </row>
    <row r="23" spans="5:13">
      <c r="E23" s="94" t="str">
        <f t="shared" si="6"/>
        <v>Item 3</v>
      </c>
      <c r="F23" s="94">
        <f>SUM(Inputs!C53:N53)</f>
        <v>0</v>
      </c>
      <c r="G23" s="94">
        <f t="shared" si="5"/>
        <v>0</v>
      </c>
      <c r="H23" s="94">
        <f t="shared" si="5"/>
        <v>0</v>
      </c>
      <c r="I23" s="130"/>
      <c r="J23" s="130"/>
      <c r="K23" s="130"/>
      <c r="L23" s="130"/>
      <c r="M23" s="130"/>
    </row>
    <row r="24" spans="5:13">
      <c r="E24" s="94" t="str">
        <f t="shared" si="6"/>
        <v>Item 4</v>
      </c>
      <c r="F24" s="94">
        <f>SUM(Inputs!C54:N54)</f>
        <v>0</v>
      </c>
      <c r="G24" s="94">
        <f t="shared" si="5"/>
        <v>0</v>
      </c>
      <c r="H24" s="94">
        <f t="shared" si="5"/>
        <v>0</v>
      </c>
      <c r="I24" s="130"/>
      <c r="J24" s="130"/>
      <c r="K24" s="130"/>
      <c r="L24" s="130"/>
      <c r="M24" s="130"/>
    </row>
    <row r="25" spans="5:13">
      <c r="E25" s="94" t="str">
        <f t="shared" si="6"/>
        <v>Item 5</v>
      </c>
      <c r="F25" s="94">
        <f>SUM(Inputs!C55:N55)</f>
        <v>0</v>
      </c>
      <c r="G25" s="94">
        <f t="shared" si="5"/>
        <v>0</v>
      </c>
      <c r="H25" s="94">
        <f t="shared" si="5"/>
        <v>0</v>
      </c>
      <c r="I25" s="130"/>
      <c r="J25" s="130"/>
      <c r="K25" s="130"/>
      <c r="L25" s="130"/>
      <c r="M25" s="130"/>
    </row>
    <row r="26" spans="5:13">
      <c r="E26" s="94" t="str">
        <f t="shared" si="6"/>
        <v>Item 6</v>
      </c>
      <c r="F26" s="94">
        <f>SUM(Inputs!C56:N56)</f>
        <v>0</v>
      </c>
      <c r="G26" s="94">
        <f t="shared" si="5"/>
        <v>0</v>
      </c>
      <c r="H26" s="94">
        <f t="shared" si="5"/>
        <v>0</v>
      </c>
      <c r="I26" s="130"/>
      <c r="J26" s="130"/>
      <c r="K26" s="130"/>
      <c r="L26" s="130"/>
      <c r="M26" s="130"/>
    </row>
    <row r="27" spans="5:13">
      <c r="E27" s="94" t="str">
        <f t="shared" si="6"/>
        <v>Item 7</v>
      </c>
      <c r="F27" s="94">
        <f>SUM(Inputs!C57:N57)</f>
        <v>0</v>
      </c>
      <c r="G27" s="94">
        <f t="shared" si="5"/>
        <v>0</v>
      </c>
      <c r="H27" s="94">
        <f t="shared" si="5"/>
        <v>0</v>
      </c>
      <c r="I27" s="130"/>
      <c r="J27" s="130"/>
      <c r="K27" s="130"/>
      <c r="L27" s="130"/>
      <c r="M27" s="130"/>
    </row>
    <row r="28" spans="5:13">
      <c r="E28" s="94" t="str">
        <f t="shared" si="6"/>
        <v>Item 8</v>
      </c>
      <c r="F28" s="94">
        <f>SUM(Inputs!C58:N58)</f>
        <v>0</v>
      </c>
      <c r="G28" s="94">
        <f t="shared" si="5"/>
        <v>0</v>
      </c>
      <c r="H28" s="94">
        <f t="shared" si="5"/>
        <v>0</v>
      </c>
      <c r="I28" s="130"/>
      <c r="J28" s="130"/>
      <c r="K28" s="130"/>
      <c r="L28" s="130"/>
      <c r="M28" s="130"/>
    </row>
    <row r="29" spans="5:13">
      <c r="E29" s="94" t="str">
        <f t="shared" si="6"/>
        <v>Item 9</v>
      </c>
      <c r="F29" s="94">
        <f>SUM(Inputs!C59:N59)</f>
        <v>0</v>
      </c>
      <c r="G29" s="94">
        <f t="shared" si="5"/>
        <v>0</v>
      </c>
      <c r="H29" s="94">
        <f t="shared" si="5"/>
        <v>0</v>
      </c>
      <c r="I29" s="130"/>
      <c r="J29" s="130"/>
      <c r="K29" s="130"/>
      <c r="L29" s="130"/>
      <c r="M29" s="130"/>
    </row>
    <row r="30" spans="5:13">
      <c r="E30" s="94" t="str">
        <f t="shared" si="6"/>
        <v>Item 10</v>
      </c>
      <c r="F30" s="94">
        <f>SUM(Inputs!C60:N60)</f>
        <v>0</v>
      </c>
      <c r="G30" s="94">
        <f t="shared" si="5"/>
        <v>0</v>
      </c>
      <c r="H30" s="94">
        <f t="shared" si="5"/>
        <v>0</v>
      </c>
      <c r="I30" s="130"/>
      <c r="J30" s="130"/>
      <c r="K30" s="130"/>
      <c r="L30" s="130"/>
      <c r="M30" s="130"/>
    </row>
    <row r="31" spans="5:13">
      <c r="E31" s="100" t="s">
        <v>8</v>
      </c>
      <c r="F31" s="100">
        <f>SUM(F21:F30)</f>
        <v>195999.3</v>
      </c>
      <c r="G31" s="100">
        <f>SUM(G21:G30)</f>
        <v>235199.15999999997</v>
      </c>
      <c r="H31" s="100">
        <f>SUM(H21:H30)</f>
        <v>270479.03399999999</v>
      </c>
      <c r="I31" s="130"/>
      <c r="J31" s="130"/>
      <c r="K31" s="130"/>
      <c r="L31" s="130"/>
      <c r="M31" s="130"/>
    </row>
    <row r="34" spans="6:10">
      <c r="F34" s="1"/>
      <c r="G34" s="1"/>
      <c r="H34" s="1"/>
      <c r="I34" s="1"/>
      <c r="J34" s="1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286B5-9DE9-4A24-830A-A7A058C0DAED}">
  <dimension ref="D5:E51"/>
  <sheetViews>
    <sheetView showGridLines="0" topLeftCell="C2" workbookViewId="0">
      <selection activeCell="E21" sqref="E21:E23"/>
    </sheetView>
  </sheetViews>
  <sheetFormatPr defaultRowHeight="15"/>
  <cols>
    <col min="4" max="4" width="34" customWidth="1"/>
    <col min="5" max="5" width="23" customWidth="1"/>
  </cols>
  <sheetData>
    <row r="5" spans="4:5">
      <c r="D5" s="7" t="s">
        <v>69</v>
      </c>
      <c r="E5" s="3"/>
    </row>
    <row r="6" spans="4:5">
      <c r="D6" s="21" t="s">
        <v>126</v>
      </c>
      <c r="E6" s="6">
        <v>750000</v>
      </c>
    </row>
    <row r="7" spans="4:5">
      <c r="D7" s="21" t="s">
        <v>127</v>
      </c>
      <c r="E7" s="6">
        <v>2500000</v>
      </c>
    </row>
    <row r="8" spans="4:5">
      <c r="D8" s="21" t="s">
        <v>128</v>
      </c>
      <c r="E8" s="6">
        <v>400000</v>
      </c>
    </row>
    <row r="9" spans="4:5">
      <c r="D9" s="21" t="s">
        <v>129</v>
      </c>
      <c r="E9" s="6">
        <v>50000</v>
      </c>
    </row>
    <row r="10" spans="4:5">
      <c r="D10" s="21" t="s">
        <v>0</v>
      </c>
      <c r="E10" s="6">
        <v>1000000</v>
      </c>
    </row>
    <row r="11" spans="4:5">
      <c r="D11" s="21" t="s">
        <v>114</v>
      </c>
      <c r="E11" s="6">
        <v>200000</v>
      </c>
    </row>
    <row r="12" spans="4:5">
      <c r="D12" s="21" t="s">
        <v>130</v>
      </c>
      <c r="E12" s="6">
        <v>100000</v>
      </c>
    </row>
    <row r="13" spans="4:5">
      <c r="D13" s="21"/>
      <c r="E13" s="6"/>
    </row>
    <row r="14" spans="4:5">
      <c r="D14" s="21"/>
      <c r="E14" s="6"/>
    </row>
    <row r="15" spans="4:5">
      <c r="D15" s="21"/>
      <c r="E15" s="6"/>
    </row>
    <row r="16" spans="4:5">
      <c r="D16" s="22" t="s">
        <v>8</v>
      </c>
      <c r="E16" s="18">
        <f>SUM(E6:E15)</f>
        <v>5000000</v>
      </c>
    </row>
    <row r="20" spans="4:5">
      <c r="D20" s="7" t="s">
        <v>97</v>
      </c>
      <c r="E20" s="3"/>
    </row>
    <row r="21" spans="4:5">
      <c r="D21" s="4" t="s">
        <v>98</v>
      </c>
      <c r="E21" s="14">
        <v>1000000</v>
      </c>
    </row>
    <row r="22" spans="4:5">
      <c r="D22" s="4" t="s">
        <v>125</v>
      </c>
      <c r="E22" s="14">
        <v>4000000</v>
      </c>
    </row>
    <row r="23" spans="4:5">
      <c r="D23" s="4" t="s">
        <v>99</v>
      </c>
      <c r="E23" s="14">
        <f>SUM(E21:E22)</f>
        <v>5000000</v>
      </c>
    </row>
    <row r="27" spans="4:5">
      <c r="D27" s="114"/>
    </row>
    <row r="28" spans="4:5">
      <c r="D28" s="123"/>
      <c r="E28" s="1"/>
    </row>
    <row r="29" spans="4:5">
      <c r="D29" s="123"/>
      <c r="E29" s="1"/>
    </row>
    <row r="30" spans="4:5">
      <c r="D30" s="123"/>
      <c r="E30" s="1"/>
    </row>
    <row r="31" spans="4:5">
      <c r="D31" s="123"/>
      <c r="E31" s="1"/>
    </row>
    <row r="32" spans="4:5">
      <c r="D32" s="123"/>
      <c r="E32" s="1"/>
    </row>
    <row r="33" spans="4:5">
      <c r="D33" s="123"/>
      <c r="E33" s="1"/>
    </row>
    <row r="34" spans="4:5">
      <c r="D34" s="123"/>
      <c r="E34" s="1"/>
    </row>
    <row r="35" spans="4:5">
      <c r="D35" s="123"/>
      <c r="E35" s="1"/>
    </row>
    <row r="36" spans="4:5">
      <c r="D36" s="123"/>
      <c r="E36" s="1"/>
    </row>
    <row r="37" spans="4:5">
      <c r="D37" s="123"/>
      <c r="E37" s="1"/>
    </row>
    <row r="38" spans="4:5">
      <c r="D38" s="124"/>
      <c r="E38" s="125"/>
    </row>
    <row r="40" spans="4:5">
      <c r="D40" s="114"/>
    </row>
    <row r="41" spans="4:5">
      <c r="D41" s="123"/>
      <c r="E41" s="1"/>
    </row>
    <row r="42" spans="4:5">
      <c r="D42" s="123"/>
      <c r="E42" s="1"/>
    </row>
    <row r="43" spans="4:5">
      <c r="D43" s="123"/>
      <c r="E43" s="1"/>
    </row>
    <row r="44" spans="4:5">
      <c r="D44" s="123"/>
      <c r="E44" s="1"/>
    </row>
    <row r="45" spans="4:5">
      <c r="D45" s="123"/>
      <c r="E45" s="1"/>
    </row>
    <row r="46" spans="4:5">
      <c r="D46" s="123"/>
      <c r="E46" s="1"/>
    </row>
    <row r="47" spans="4:5">
      <c r="D47" s="123"/>
      <c r="E47" s="1"/>
    </row>
    <row r="48" spans="4:5">
      <c r="D48" s="123"/>
      <c r="E48" s="1"/>
    </row>
    <row r="49" spans="4:5">
      <c r="D49" s="123"/>
      <c r="E49" s="1"/>
    </row>
    <row r="50" spans="4:5">
      <c r="D50" s="123"/>
      <c r="E50" s="1"/>
    </row>
    <row r="51" spans="4:5">
      <c r="D51" s="124"/>
      <c r="E51" s="125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7E33A-78AC-4D67-BAAB-ED9911AD25CB}">
  <dimension ref="D4:U46"/>
  <sheetViews>
    <sheetView showGridLines="0" workbookViewId="0">
      <selection activeCell="U8" sqref="U8"/>
    </sheetView>
  </sheetViews>
  <sheetFormatPr defaultRowHeight="15"/>
  <cols>
    <col min="4" max="4" width="30.85546875" customWidth="1"/>
    <col min="5" max="8" width="11.7109375" customWidth="1"/>
    <col min="9" max="9" width="12.140625" bestFit="1" customWidth="1"/>
    <col min="12" max="12" width="10.140625" bestFit="1" customWidth="1"/>
    <col min="13" max="15" width="11.140625" bestFit="1" customWidth="1"/>
    <col min="16" max="16" width="12.140625" bestFit="1" customWidth="1"/>
  </cols>
  <sheetData>
    <row r="4" spans="4:21">
      <c r="D4" s="64" t="s">
        <v>65</v>
      </c>
      <c r="E4" s="65"/>
      <c r="F4" s="65"/>
      <c r="G4" s="65"/>
      <c r="H4" s="63"/>
      <c r="I4" s="63"/>
    </row>
    <row r="5" spans="4:21">
      <c r="D5" s="66" t="s">
        <v>9</v>
      </c>
      <c r="E5" s="67">
        <v>1</v>
      </c>
      <c r="F5" s="67">
        <v>2</v>
      </c>
      <c r="G5" s="67">
        <v>3</v>
      </c>
      <c r="H5" s="137"/>
      <c r="I5" s="13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</row>
    <row r="6" spans="4:21">
      <c r="D6" s="68" t="s">
        <v>51</v>
      </c>
      <c r="E6" s="69">
        <f>'Revenue Overview'!F16</f>
        <v>3919986</v>
      </c>
      <c r="F6" s="69">
        <f>'Revenue Overview'!G16</f>
        <v>4703983.2</v>
      </c>
      <c r="G6" s="81">
        <f>'Revenue Overview'!H16</f>
        <v>5409580.6799999997</v>
      </c>
      <c r="H6" s="138"/>
      <c r="I6" s="138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</row>
    <row r="7" spans="4:21">
      <c r="D7" s="70" t="s">
        <v>52</v>
      </c>
      <c r="E7" s="71">
        <f>'Revenue Overview'!F31</f>
        <v>195999.3</v>
      </c>
      <c r="F7" s="71">
        <f>'Revenue Overview'!G31</f>
        <v>235199.15999999997</v>
      </c>
      <c r="G7" s="80">
        <f>'Revenue Overview'!H31</f>
        <v>270479.03399999999</v>
      </c>
      <c r="H7" s="139"/>
      <c r="I7" s="139"/>
      <c r="J7" s="117"/>
      <c r="K7" s="114" t="s">
        <v>51</v>
      </c>
      <c r="L7" s="116">
        <f>E6</f>
        <v>3919986</v>
      </c>
      <c r="M7" s="116">
        <f>F6</f>
        <v>4703983.2</v>
      </c>
      <c r="N7" s="116">
        <f>G6</f>
        <v>5409580.6799999997</v>
      </c>
      <c r="O7" s="116"/>
      <c r="P7" s="140"/>
      <c r="Q7" s="117"/>
      <c r="R7" s="117"/>
      <c r="S7" s="117"/>
      <c r="T7" s="117"/>
      <c r="U7" s="117"/>
    </row>
    <row r="8" spans="4:21">
      <c r="D8" s="72" t="s">
        <v>12</v>
      </c>
      <c r="E8" s="73">
        <f>1-(E7/E6)</f>
        <v>0.95</v>
      </c>
      <c r="F8" s="73">
        <f t="shared" ref="F8:G8" si="0">1-(F7/F6)</f>
        <v>0.95</v>
      </c>
      <c r="G8" s="136">
        <f t="shared" si="0"/>
        <v>0.95</v>
      </c>
      <c r="H8" s="141"/>
      <c r="I8" s="141"/>
      <c r="J8" s="117"/>
      <c r="K8" s="114" t="s">
        <v>76</v>
      </c>
      <c r="L8" s="116">
        <f>E6</f>
        <v>3919986</v>
      </c>
      <c r="M8" s="116">
        <f>F6</f>
        <v>4703983.2</v>
      </c>
      <c r="N8" s="116">
        <f>G6</f>
        <v>5409580.6799999997</v>
      </c>
      <c r="O8" s="116"/>
      <c r="P8" s="140"/>
      <c r="Q8" s="117"/>
      <c r="R8" s="117"/>
      <c r="S8" s="117"/>
      <c r="T8" s="117"/>
      <c r="U8" s="117"/>
    </row>
    <row r="9" spans="4:21">
      <c r="D9" s="74"/>
      <c r="E9" s="74"/>
      <c r="F9" s="74"/>
      <c r="G9" s="74"/>
      <c r="H9" s="142"/>
      <c r="I9" s="142"/>
      <c r="J9" s="117"/>
      <c r="K9" s="114"/>
      <c r="L9" s="116"/>
      <c r="M9" s="116"/>
      <c r="N9" s="116"/>
      <c r="O9" s="116"/>
      <c r="P9" s="140"/>
      <c r="Q9" s="117"/>
      <c r="R9" s="117"/>
      <c r="S9" s="117"/>
      <c r="T9" s="117"/>
      <c r="U9" s="117"/>
    </row>
    <row r="10" spans="4:21">
      <c r="D10" s="75" t="s">
        <v>10</v>
      </c>
      <c r="E10" s="76">
        <f>E6-E7</f>
        <v>3723986.7</v>
      </c>
      <c r="F10" s="76">
        <f t="shared" ref="F10:G10" si="1">F6-F7</f>
        <v>4468784.04</v>
      </c>
      <c r="G10" s="84">
        <f t="shared" si="1"/>
        <v>5139101.6459999997</v>
      </c>
      <c r="H10" s="138"/>
      <c r="I10" s="138"/>
      <c r="J10" s="117"/>
      <c r="K10" s="114" t="s">
        <v>47</v>
      </c>
      <c r="L10" s="116">
        <f>E23</f>
        <v>1108486.8006000002</v>
      </c>
      <c r="M10" s="116">
        <f>F23</f>
        <v>1744630.68572</v>
      </c>
      <c r="N10" s="116">
        <f>G23</f>
        <v>2306847.5855780002</v>
      </c>
      <c r="O10" s="116"/>
      <c r="P10" s="140"/>
      <c r="Q10" s="117"/>
      <c r="R10" s="117"/>
      <c r="S10" s="117"/>
      <c r="T10" s="117"/>
      <c r="U10" s="117"/>
    </row>
    <row r="11" spans="4:21">
      <c r="D11" s="74"/>
      <c r="E11" s="74"/>
      <c r="F11" s="74"/>
      <c r="G11" s="74"/>
      <c r="H11" s="142"/>
      <c r="I11" s="142"/>
      <c r="J11" s="117"/>
      <c r="K11" s="114" t="s">
        <v>77</v>
      </c>
      <c r="L11" s="116">
        <f>L10</f>
        <v>1108486.8006000002</v>
      </c>
      <c r="M11" s="116">
        <f t="shared" ref="M11:N11" si="2">M10</f>
        <v>1744630.68572</v>
      </c>
      <c r="N11" s="116">
        <f t="shared" si="2"/>
        <v>2306847.5855780002</v>
      </c>
      <c r="O11" s="116"/>
      <c r="P11" s="140"/>
      <c r="Q11" s="117"/>
      <c r="R11" s="117"/>
      <c r="S11" s="117"/>
      <c r="T11" s="117"/>
      <c r="U11" s="117"/>
    </row>
    <row r="12" spans="4:21">
      <c r="D12" s="74" t="s">
        <v>13</v>
      </c>
      <c r="E12" s="74"/>
      <c r="F12" s="74"/>
      <c r="G12" s="74"/>
      <c r="H12" s="142"/>
      <c r="I12" s="142"/>
      <c r="J12" s="117"/>
      <c r="K12" s="114"/>
      <c r="L12" s="114"/>
      <c r="M12" s="114"/>
      <c r="N12" s="114"/>
      <c r="O12" s="114"/>
      <c r="P12" s="117"/>
      <c r="Q12" s="117"/>
      <c r="R12" s="117"/>
      <c r="S12" s="117"/>
      <c r="T12" s="117"/>
      <c r="U12" s="117"/>
    </row>
    <row r="13" spans="4:21">
      <c r="D13" s="77" t="s">
        <v>53</v>
      </c>
      <c r="E13" s="78">
        <f>'Personnel - Editable'!H16</f>
        <v>2105000</v>
      </c>
      <c r="F13" s="78">
        <f>'Personnel - Editable'!I16</f>
        <v>2168150</v>
      </c>
      <c r="G13" s="78">
        <f>'Personnel - Editable'!J16</f>
        <v>2233194.5</v>
      </c>
      <c r="H13" s="139"/>
      <c r="I13" s="139"/>
      <c r="J13" s="117"/>
      <c r="K13" s="114" t="s">
        <v>75</v>
      </c>
      <c r="L13" s="116">
        <f>E21</f>
        <v>2615499.8994</v>
      </c>
      <c r="M13" s="116">
        <f>F21</f>
        <v>2724153.3542800001</v>
      </c>
      <c r="N13" s="116">
        <f>G21</f>
        <v>2832254.0604219995</v>
      </c>
      <c r="O13" s="116"/>
      <c r="P13" s="140"/>
      <c r="Q13" s="117"/>
      <c r="R13" s="117"/>
      <c r="S13" s="117"/>
      <c r="T13" s="117"/>
      <c r="U13" s="117"/>
    </row>
    <row r="14" spans="4:21">
      <c r="D14" s="79" t="str">
        <f>Inputs!B18</f>
        <v>Facility Costs</v>
      </c>
      <c r="E14" s="80">
        <f>Inputs!C18</f>
        <v>50000</v>
      </c>
      <c r="F14" s="80">
        <f>Inputs!D18</f>
        <v>51500</v>
      </c>
      <c r="G14" s="80">
        <f>Inputs!E18</f>
        <v>53045</v>
      </c>
      <c r="H14" s="139"/>
      <c r="I14" s="139"/>
      <c r="J14" s="117"/>
      <c r="K14" s="114" t="s">
        <v>78</v>
      </c>
      <c r="L14" s="116">
        <f>E21</f>
        <v>2615499.8994</v>
      </c>
      <c r="M14" s="116">
        <f>F21</f>
        <v>2724153.3542800001</v>
      </c>
      <c r="N14" s="116">
        <f>G21</f>
        <v>2832254.0604219995</v>
      </c>
      <c r="O14" s="116"/>
      <c r="P14" s="140"/>
      <c r="Q14" s="117"/>
      <c r="R14" s="117"/>
      <c r="S14" s="117"/>
      <c r="T14" s="117"/>
      <c r="U14" s="117"/>
    </row>
    <row r="15" spans="4:21">
      <c r="D15" s="106" t="str">
        <f>Inputs!B19</f>
        <v>General and Administrative</v>
      </c>
      <c r="E15" s="78">
        <f>Inputs!C19</f>
        <v>61543.780199999994</v>
      </c>
      <c r="F15" s="78">
        <f>Inputs!D19</f>
        <v>73852.536240000001</v>
      </c>
      <c r="G15" s="78">
        <f>Inputs!E19</f>
        <v>84930.416675999993</v>
      </c>
      <c r="H15" s="139"/>
      <c r="I15" s="139"/>
      <c r="J15" s="117"/>
      <c r="K15" s="114"/>
      <c r="L15" s="114"/>
      <c r="M15" s="114"/>
      <c r="N15" s="114"/>
      <c r="O15" s="114"/>
      <c r="P15" s="117"/>
      <c r="Q15" s="117"/>
      <c r="R15" s="117"/>
      <c r="S15" s="117"/>
      <c r="T15" s="117"/>
      <c r="U15" s="117"/>
    </row>
    <row r="16" spans="4:21">
      <c r="D16" s="79" t="str">
        <f>Inputs!B20</f>
        <v>Equipment Costs</v>
      </c>
      <c r="E16" s="80">
        <f>Inputs!C20</f>
        <v>59583.787199999999</v>
      </c>
      <c r="F16" s="80">
        <f>Inputs!D20</f>
        <v>71500.544640000007</v>
      </c>
      <c r="G16" s="80">
        <f>Inputs!E20</f>
        <v>82225.626336000001</v>
      </c>
      <c r="H16" s="139"/>
      <c r="I16" s="139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</row>
    <row r="17" spans="4:21">
      <c r="D17" s="106" t="str">
        <f>Inputs!B21</f>
        <v>Insurance Costs</v>
      </c>
      <c r="E17" s="78">
        <f>Inputs!C21</f>
        <v>126300</v>
      </c>
      <c r="F17" s="78">
        <f>Inputs!D21</f>
        <v>130089</v>
      </c>
      <c r="G17" s="78">
        <f>Inputs!E21</f>
        <v>133991.66999999998</v>
      </c>
      <c r="H17" s="139"/>
      <c r="I17" s="139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</row>
    <row r="18" spans="4:21">
      <c r="D18" s="79" t="str">
        <f>Inputs!B22</f>
        <v>Marketing</v>
      </c>
      <c r="E18" s="80">
        <f>Inputs!C22</f>
        <v>47039.832000000002</v>
      </c>
      <c r="F18" s="80">
        <f>Inputs!D22</f>
        <v>56447.798400000007</v>
      </c>
      <c r="G18" s="80">
        <f>Inputs!E22</f>
        <v>64914.968159999997</v>
      </c>
      <c r="H18" s="139"/>
      <c r="I18" s="139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</row>
    <row r="19" spans="4:21">
      <c r="D19" s="106" t="str">
        <f>Inputs!B23</f>
        <v>Professional Fees and Licensure</v>
      </c>
      <c r="E19" s="78">
        <f>Inputs!C23</f>
        <v>5000</v>
      </c>
      <c r="F19" s="78">
        <f>Inputs!D23</f>
        <v>6750</v>
      </c>
      <c r="G19" s="78">
        <f>Inputs!E23</f>
        <v>9112.5</v>
      </c>
      <c r="H19" s="139"/>
      <c r="I19" s="139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</row>
    <row r="20" spans="4:21">
      <c r="D20" s="79" t="s">
        <v>14</v>
      </c>
      <c r="E20" s="80">
        <f>E13*'Tax Assumptions '!F9</f>
        <v>161032.5</v>
      </c>
      <c r="F20" s="80">
        <f>F13*'Tax Assumptions '!G9</f>
        <v>165863.47500000001</v>
      </c>
      <c r="G20" s="80">
        <f>G13*'Tax Assumptions '!H9</f>
        <v>170839.37925</v>
      </c>
      <c r="H20" s="139"/>
      <c r="I20" s="139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</row>
    <row r="21" spans="4:21">
      <c r="D21" s="68" t="s">
        <v>75</v>
      </c>
      <c r="E21" s="81">
        <f>SUM(E13:E20)</f>
        <v>2615499.8994</v>
      </c>
      <c r="F21" s="81">
        <f t="shared" ref="F21:G21" si="3">SUM(F13:F20)</f>
        <v>2724153.3542800001</v>
      </c>
      <c r="G21" s="81">
        <f t="shared" si="3"/>
        <v>2832254.0604219995</v>
      </c>
      <c r="H21" s="138"/>
      <c r="I21" s="138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</row>
    <row r="22" spans="4:21">
      <c r="D22" s="74"/>
      <c r="E22" s="74"/>
      <c r="F22" s="74"/>
      <c r="G22" s="74"/>
      <c r="H22" s="142"/>
      <c r="I22" s="142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</row>
    <row r="23" spans="4:21">
      <c r="D23" s="82" t="s">
        <v>47</v>
      </c>
      <c r="E23" s="83">
        <f>E10-E21</f>
        <v>1108486.8006000002</v>
      </c>
      <c r="F23" s="83">
        <f t="shared" ref="F23:G23" si="4">F10-F21</f>
        <v>1744630.68572</v>
      </c>
      <c r="G23" s="83">
        <f t="shared" si="4"/>
        <v>2306847.5855780002</v>
      </c>
      <c r="H23" s="138"/>
      <c r="I23" s="138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</row>
    <row r="24" spans="4:21">
      <c r="D24" s="72" t="s">
        <v>15</v>
      </c>
      <c r="E24" s="78">
        <f>(E23-E26-E27)*'Tax Assumptions '!F7</f>
        <v>167705.78752060622</v>
      </c>
      <c r="F24" s="78">
        <f>(F23-F26-F27)*'Tax Assumptions '!G7</f>
        <v>332390.0786372025</v>
      </c>
      <c r="G24" s="78">
        <f>(G23-G26-G27)*'Tax Assumptions '!H7</f>
        <v>479061.43119902752</v>
      </c>
      <c r="H24" s="139"/>
      <c r="I24" s="139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</row>
    <row r="25" spans="4:21">
      <c r="D25" s="70" t="s">
        <v>101</v>
      </c>
      <c r="E25" s="80">
        <f>(E23-E26-E27)*'Tax Assumptions '!F8</f>
        <v>33541.157504121242</v>
      </c>
      <c r="F25" s="80">
        <f>(F23-F26-F27)*'Tax Assumptions '!G8</f>
        <v>66478.015727440506</v>
      </c>
      <c r="G25" s="80">
        <f>(G23-G26-G27)*'Tax Assumptions '!H8</f>
        <v>95812.286239805515</v>
      </c>
      <c r="H25" s="139"/>
      <c r="I25" s="139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</row>
    <row r="26" spans="4:21">
      <c r="D26" s="72" t="s">
        <v>16</v>
      </c>
      <c r="E26" s="78">
        <f>SUM('Loan Amortization Table'!D14:D25)</f>
        <v>310162.65051757533</v>
      </c>
      <c r="F26" s="78">
        <f>SUM('Loan Amortization Table'!D26:D37)</f>
        <v>287569.37117118988</v>
      </c>
      <c r="G26" s="78">
        <f>SUM('Loan Amortization Table'!D38:D49)</f>
        <v>263100.86078189017</v>
      </c>
      <c r="H26" s="130"/>
      <c r="I26" s="130"/>
    </row>
    <row r="27" spans="4:21">
      <c r="D27" s="70" t="s">
        <v>54</v>
      </c>
      <c r="E27" s="80">
        <v>127501</v>
      </c>
      <c r="F27" s="80">
        <f>E27</f>
        <v>127501</v>
      </c>
      <c r="G27" s="80">
        <f>F27</f>
        <v>127501</v>
      </c>
      <c r="H27" s="130"/>
      <c r="I27" s="130"/>
    </row>
    <row r="28" spans="4:21">
      <c r="D28" s="82" t="s">
        <v>17</v>
      </c>
      <c r="E28" s="83">
        <f>E23-SUM(E24:E27)</f>
        <v>469576.20505769737</v>
      </c>
      <c r="F28" s="83">
        <f t="shared" ref="F28:G28" si="5">F23-SUM(F24:F27)</f>
        <v>930692.22018416715</v>
      </c>
      <c r="G28" s="83">
        <f t="shared" si="5"/>
        <v>1341372.007357277</v>
      </c>
      <c r="H28" s="134"/>
      <c r="I28" s="134"/>
    </row>
    <row r="30" spans="4:21">
      <c r="D30" s="64" t="s">
        <v>65</v>
      </c>
      <c r="E30" s="65"/>
      <c r="F30" s="65"/>
      <c r="G30" s="65"/>
      <c r="H30" s="63"/>
      <c r="I30" s="63"/>
      <c r="K30" s="1"/>
      <c r="L30" s="1"/>
      <c r="M30" s="1"/>
    </row>
    <row r="31" spans="4:21">
      <c r="D31" s="66" t="s">
        <v>9</v>
      </c>
      <c r="E31" s="67">
        <v>1</v>
      </c>
      <c r="F31" s="67">
        <v>2</v>
      </c>
      <c r="G31" s="67">
        <v>3</v>
      </c>
      <c r="H31" s="129"/>
      <c r="I31" s="129"/>
      <c r="K31" s="1"/>
      <c r="L31" s="1"/>
      <c r="M31" s="1"/>
    </row>
    <row r="32" spans="4:21">
      <c r="D32" s="68" t="s">
        <v>51</v>
      </c>
      <c r="E32" s="69">
        <f>E6</f>
        <v>3919986</v>
      </c>
      <c r="F32" s="69">
        <f t="shared" ref="F32:G32" si="6">F6</f>
        <v>4703983.2</v>
      </c>
      <c r="G32" s="81">
        <f t="shared" si="6"/>
        <v>5409580.6799999997</v>
      </c>
      <c r="H32" s="134"/>
      <c r="I32" s="134"/>
    </row>
    <row r="33" spans="4:13">
      <c r="D33" s="70" t="s">
        <v>52</v>
      </c>
      <c r="E33" s="71">
        <f>E7</f>
        <v>195999.3</v>
      </c>
      <c r="F33" s="71">
        <f t="shared" ref="F33:G33" si="7">F7</f>
        <v>235199.15999999997</v>
      </c>
      <c r="G33" s="80">
        <f t="shared" si="7"/>
        <v>270479.03399999999</v>
      </c>
      <c r="H33" s="130"/>
      <c r="I33" s="130"/>
    </row>
    <row r="34" spans="4:13">
      <c r="D34" s="68" t="s">
        <v>10</v>
      </c>
      <c r="E34" s="69">
        <f>E10</f>
        <v>3723986.7</v>
      </c>
      <c r="F34" s="69">
        <f t="shared" ref="F34:G34" si="8">F10</f>
        <v>4468784.04</v>
      </c>
      <c r="G34" s="81">
        <f t="shared" si="8"/>
        <v>5139101.6459999997</v>
      </c>
      <c r="H34" s="134"/>
      <c r="I34" s="134"/>
      <c r="K34" s="1"/>
      <c r="L34" s="1"/>
      <c r="M34" s="1"/>
    </row>
    <row r="35" spans="4:13">
      <c r="D35" s="75" t="s">
        <v>13</v>
      </c>
      <c r="E35" s="84">
        <f>E21</f>
        <v>2615499.8994</v>
      </c>
      <c r="F35" s="84">
        <f t="shared" ref="F35:G35" si="9">F21</f>
        <v>2724153.3542800001</v>
      </c>
      <c r="G35" s="84">
        <f t="shared" si="9"/>
        <v>2832254.0604219995</v>
      </c>
      <c r="H35" s="134"/>
      <c r="I35" s="134"/>
    </row>
    <row r="36" spans="4:13">
      <c r="D36" s="82" t="s">
        <v>47</v>
      </c>
      <c r="E36" s="83">
        <f>E23</f>
        <v>1108486.8006000002</v>
      </c>
      <c r="F36" s="83">
        <f t="shared" ref="F36:G36" si="10">F23</f>
        <v>1744630.68572</v>
      </c>
      <c r="G36" s="83">
        <f t="shared" si="10"/>
        <v>2306847.5855780002</v>
      </c>
      <c r="H36" s="134"/>
      <c r="I36" s="134"/>
    </row>
    <row r="38" spans="4:13">
      <c r="D38" s="117"/>
      <c r="E38" s="117"/>
      <c r="F38" s="117"/>
      <c r="G38" s="117"/>
    </row>
    <row r="39" spans="4:13">
      <c r="D39" s="117"/>
      <c r="E39" s="117"/>
      <c r="F39" s="117"/>
      <c r="G39" s="117"/>
    </row>
    <row r="40" spans="4:13">
      <c r="D40" s="117"/>
      <c r="E40" s="117"/>
      <c r="F40" s="117"/>
      <c r="G40" s="117"/>
    </row>
    <row r="41" spans="4:13">
      <c r="D41" s="117"/>
      <c r="E41" s="117"/>
      <c r="F41" s="117"/>
      <c r="G41" s="117"/>
    </row>
    <row r="42" spans="4:13">
      <c r="D42" s="117"/>
      <c r="E42" s="117"/>
      <c r="F42" s="117"/>
      <c r="G42" s="117"/>
    </row>
    <row r="43" spans="4:13">
      <c r="D43" s="117"/>
      <c r="E43" s="117"/>
      <c r="F43" s="117"/>
      <c r="G43" s="117"/>
    </row>
    <row r="44" spans="4:13">
      <c r="D44" s="117"/>
      <c r="E44" s="117"/>
      <c r="F44" s="117"/>
      <c r="G44" s="117"/>
    </row>
    <row r="45" spans="4:13">
      <c r="D45" s="117"/>
      <c r="E45" s="117"/>
      <c r="F45" s="117"/>
      <c r="G45" s="117"/>
    </row>
    <row r="46" spans="4:13">
      <c r="D46" s="117"/>
      <c r="E46" s="117"/>
      <c r="F46" s="117"/>
      <c r="G46" s="117"/>
    </row>
  </sheetData>
  <sheetProtection selectLockedCells="1"/>
  <pageMargins left="0.7" right="0.7" top="0.75" bottom="0.75" header="0.3" footer="0.3"/>
  <pageSetup orientation="portrait" r:id="rId1"/>
  <ignoredErrors>
    <ignoredError sqref="E8:G8 E10:G10 E13:G13 E23:G23 E32:G34 F21:G21 E36:G36 F35:G35 F20:G20 E25:G26 F24:G24 E28:G28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34E28-7F12-4C09-9FA1-6000A5168900}">
  <dimension ref="D4:I30"/>
  <sheetViews>
    <sheetView showGridLines="0" workbookViewId="0">
      <selection activeCell="U11" sqref="U11"/>
    </sheetView>
  </sheetViews>
  <sheetFormatPr defaultRowHeight="15"/>
  <cols>
    <col min="4" max="4" width="23" customWidth="1"/>
    <col min="5" max="9" width="12.7109375" customWidth="1"/>
  </cols>
  <sheetData>
    <row r="4" spans="4:9">
      <c r="D4" s="64" t="s">
        <v>66</v>
      </c>
      <c r="E4" s="65"/>
      <c r="F4" s="65"/>
      <c r="G4" s="65"/>
      <c r="H4" s="63"/>
      <c r="I4" s="63"/>
    </row>
    <row r="5" spans="4:9">
      <c r="D5" s="85" t="s">
        <v>9</v>
      </c>
      <c r="E5" s="85">
        <v>1</v>
      </c>
      <c r="F5" s="85">
        <v>2</v>
      </c>
      <c r="G5" s="92">
        <v>3</v>
      </c>
      <c r="H5" s="129"/>
      <c r="I5" s="129"/>
    </row>
    <row r="6" spans="4:9">
      <c r="D6" s="68" t="s">
        <v>67</v>
      </c>
      <c r="E6" s="81">
        <f>'Profit and Loss Statement'!E28+'Profit and Loss Statement'!E27</f>
        <v>597077.20505769737</v>
      </c>
      <c r="F6" s="81">
        <f>'Profit and Loss Statement'!F28+'Profit and Loss Statement'!F27</f>
        <v>1058193.2201841671</v>
      </c>
      <c r="G6" s="81">
        <f>'Profit and Loss Statement'!G28+'Profit and Loss Statement'!G27</f>
        <v>1468873.007357277</v>
      </c>
      <c r="H6" s="134"/>
      <c r="I6" s="134"/>
    </row>
    <row r="7" spans="4:9">
      <c r="D7" s="74"/>
      <c r="E7" s="74"/>
      <c r="F7" s="74"/>
      <c r="G7" s="74"/>
      <c r="H7" s="63"/>
      <c r="I7" s="63"/>
    </row>
    <row r="8" spans="4:9">
      <c r="D8" s="86" t="s">
        <v>19</v>
      </c>
      <c r="E8" s="74"/>
      <c r="F8" s="74"/>
      <c r="G8" s="74"/>
      <c r="H8" s="63"/>
      <c r="I8" s="63"/>
    </row>
    <row r="9" spans="4:9">
      <c r="D9" s="72" t="s">
        <v>20</v>
      </c>
      <c r="E9" s="87">
        <f>'Use of Funds'!E21</f>
        <v>1000000</v>
      </c>
      <c r="F9" s="87">
        <v>0</v>
      </c>
      <c r="G9" s="87">
        <v>0</v>
      </c>
      <c r="H9" s="133"/>
      <c r="I9" s="133"/>
    </row>
    <row r="10" spans="4:9">
      <c r="D10" s="70" t="s">
        <v>21</v>
      </c>
      <c r="E10" s="88">
        <f>'Use of Funds'!E22</f>
        <v>4000000</v>
      </c>
      <c r="F10" s="88">
        <v>0</v>
      </c>
      <c r="G10" s="88">
        <v>0</v>
      </c>
      <c r="H10" s="133"/>
      <c r="I10" s="133"/>
    </row>
    <row r="11" spans="4:9">
      <c r="D11" s="72" t="s">
        <v>22</v>
      </c>
      <c r="E11" s="78">
        <v>5135</v>
      </c>
      <c r="F11" s="78">
        <f>E11*1.02</f>
        <v>5237.7</v>
      </c>
      <c r="G11" s="78">
        <f>F11*1.02</f>
        <v>5342.4539999999997</v>
      </c>
      <c r="H11" s="130"/>
      <c r="I11" s="130"/>
    </row>
    <row r="12" spans="4:9">
      <c r="D12" s="75" t="s">
        <v>23</v>
      </c>
      <c r="E12" s="89">
        <f>SUM(E9:E11)</f>
        <v>5005135</v>
      </c>
      <c r="F12" s="89">
        <f t="shared" ref="F12:G12" si="0">SUM(F9:F11)</f>
        <v>5237.7</v>
      </c>
      <c r="G12" s="89">
        <f t="shared" si="0"/>
        <v>5342.4539999999997</v>
      </c>
      <c r="H12" s="135"/>
      <c r="I12" s="135"/>
    </row>
    <row r="13" spans="4:9">
      <c r="D13" s="74"/>
      <c r="E13" s="74"/>
      <c r="F13" s="74"/>
      <c r="G13" s="74"/>
      <c r="H13" s="63"/>
      <c r="I13" s="63"/>
    </row>
    <row r="14" spans="4:9">
      <c r="D14" s="74"/>
      <c r="E14" s="74"/>
      <c r="F14" s="74"/>
      <c r="G14" s="74"/>
      <c r="H14" s="63"/>
      <c r="I14" s="63"/>
    </row>
    <row r="15" spans="4:9">
      <c r="D15" s="68" t="s">
        <v>18</v>
      </c>
      <c r="E15" s="90">
        <f>E12+E6</f>
        <v>5602212.2050576974</v>
      </c>
      <c r="F15" s="90">
        <f t="shared" ref="F15:G15" si="1">F12+F6</f>
        <v>1063430.9201841671</v>
      </c>
      <c r="G15" s="90">
        <f t="shared" si="1"/>
        <v>1474215.4613572769</v>
      </c>
      <c r="H15" s="135"/>
      <c r="I15" s="135"/>
    </row>
    <row r="16" spans="4:9">
      <c r="D16" s="74"/>
      <c r="E16" s="74"/>
      <c r="F16" s="74"/>
      <c r="G16" s="74"/>
      <c r="H16" s="63"/>
      <c r="I16" s="63"/>
    </row>
    <row r="17" spans="4:9">
      <c r="D17" s="74" t="s">
        <v>24</v>
      </c>
      <c r="E17" s="74"/>
      <c r="F17" s="74"/>
      <c r="G17" s="74"/>
      <c r="H17" s="63"/>
      <c r="I17" s="63"/>
    </row>
    <row r="18" spans="4:9">
      <c r="D18" s="70" t="s">
        <v>68</v>
      </c>
      <c r="E18" s="80">
        <f>SUM('Loan Amortization Table'!C14:C25)</f>
        <v>272209.8023881379</v>
      </c>
      <c r="F18" s="80">
        <f>SUM('Loan Amortization Table'!C26:C37)</f>
        <v>294803.08173452335</v>
      </c>
      <c r="G18" s="80">
        <f>SUM('Loan Amortization Table'!C38:C49)</f>
        <v>319271.59212382307</v>
      </c>
      <c r="H18" s="130"/>
      <c r="I18" s="130"/>
    </row>
    <row r="19" spans="4:9">
      <c r="D19" s="72" t="s">
        <v>25</v>
      </c>
      <c r="E19" s="78">
        <f>E11*0.7</f>
        <v>3594.4999999999995</v>
      </c>
      <c r="F19" s="78">
        <f t="shared" ref="F19:G19" si="2">F11*0.7</f>
        <v>3666.3899999999994</v>
      </c>
      <c r="G19" s="78">
        <f t="shared" si="2"/>
        <v>3739.7177999999994</v>
      </c>
      <c r="H19" s="130"/>
      <c r="I19" s="130"/>
    </row>
    <row r="20" spans="4:9">
      <c r="D20" s="70" t="s">
        <v>33</v>
      </c>
      <c r="E20" s="80">
        <f>'Use of Funds'!$E$6+'Use of Funds'!$E$7+'Use of Funds'!$E$8+'Use of Funds'!$E$10</f>
        <v>4650000</v>
      </c>
      <c r="F20" s="80">
        <v>0</v>
      </c>
      <c r="G20" s="80">
        <v>0</v>
      </c>
      <c r="H20" s="130"/>
      <c r="I20" s="130"/>
    </row>
    <row r="21" spans="4:9">
      <c r="D21" s="72" t="s">
        <v>32</v>
      </c>
      <c r="E21" s="78">
        <f>E6*0.7</f>
        <v>417954.04354038811</v>
      </c>
      <c r="F21" s="78">
        <f t="shared" ref="F21:G21" si="3">F6*0.7</f>
        <v>740735.254128917</v>
      </c>
      <c r="G21" s="78">
        <f t="shared" si="3"/>
        <v>1028211.1051500938</v>
      </c>
      <c r="H21" s="130"/>
      <c r="I21" s="130"/>
    </row>
    <row r="22" spans="4:9">
      <c r="D22" s="75" t="s">
        <v>26</v>
      </c>
      <c r="E22" s="84">
        <f>SUM(E18:E21)</f>
        <v>5343758.3459285265</v>
      </c>
      <c r="F22" s="84">
        <f t="shared" ref="F22:G22" si="4">SUM(F18:F21)</f>
        <v>1039204.7258634404</v>
      </c>
      <c r="G22" s="84">
        <f t="shared" si="4"/>
        <v>1351222.4150739168</v>
      </c>
      <c r="H22" s="134"/>
      <c r="I22" s="134"/>
    </row>
    <row r="23" spans="4:9">
      <c r="D23" s="74"/>
      <c r="E23" s="74"/>
      <c r="F23" s="74"/>
      <c r="G23" s="74"/>
      <c r="H23" s="63"/>
      <c r="I23" s="63"/>
    </row>
    <row r="24" spans="4:9">
      <c r="D24" s="82" t="s">
        <v>27</v>
      </c>
      <c r="E24" s="91">
        <f>E15-E22</f>
        <v>258453.85912917089</v>
      </c>
      <c r="F24" s="91">
        <f t="shared" ref="F24:G24" si="5">F15-F22</f>
        <v>24226.194320726674</v>
      </c>
      <c r="G24" s="91">
        <f t="shared" si="5"/>
        <v>122993.04628336011</v>
      </c>
      <c r="H24" s="135"/>
      <c r="I24" s="135"/>
    </row>
    <row r="25" spans="4:9">
      <c r="D25" s="82" t="s">
        <v>6</v>
      </c>
      <c r="E25" s="91">
        <f>E24</f>
        <v>258453.85912917089</v>
      </c>
      <c r="F25" s="91">
        <f>E25+F24</f>
        <v>282680.05344989756</v>
      </c>
      <c r="G25" s="91">
        <f>F25+G24</f>
        <v>405673.09973325767</v>
      </c>
      <c r="H25" s="135"/>
      <c r="I25" s="135"/>
    </row>
    <row r="28" spans="4:9">
      <c r="D28" s="114" t="s">
        <v>79</v>
      </c>
      <c r="E28" s="116">
        <f>E6</f>
        <v>597077.20505769737</v>
      </c>
      <c r="F28" s="116">
        <f t="shared" ref="F28:G28" si="6">F6</f>
        <v>1058193.2201841671</v>
      </c>
      <c r="G28" s="116">
        <f t="shared" si="6"/>
        <v>1468873.007357277</v>
      </c>
      <c r="H28" s="1"/>
      <c r="I28" s="1"/>
    </row>
    <row r="29" spans="4:9">
      <c r="D29" s="114" t="s">
        <v>80</v>
      </c>
      <c r="E29" s="116">
        <f>E18</f>
        <v>272209.8023881379</v>
      </c>
      <c r="F29" s="116">
        <f t="shared" ref="F29:G29" si="7">F18</f>
        <v>294803.08173452335</v>
      </c>
      <c r="G29" s="116">
        <f t="shared" si="7"/>
        <v>319271.59212382307</v>
      </c>
      <c r="H29" s="1"/>
      <c r="I29" s="1"/>
    </row>
    <row r="30" spans="4:9">
      <c r="D30" s="114" t="s">
        <v>81</v>
      </c>
      <c r="E30" s="116">
        <f>E21</f>
        <v>417954.04354038811</v>
      </c>
      <c r="F30" s="116">
        <f t="shared" ref="F30:G30" si="8">F21</f>
        <v>740735.254128917</v>
      </c>
      <c r="G30" s="116">
        <f t="shared" si="8"/>
        <v>1028211.1051500938</v>
      </c>
      <c r="H30" s="1"/>
      <c r="I30" s="1"/>
    </row>
  </sheetData>
  <sheetProtection selectLockedCell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0515B-A565-46DA-A0BB-08BD7BCC4FCD}">
  <dimension ref="D4:I28"/>
  <sheetViews>
    <sheetView showGridLines="0" topLeftCell="A3" workbookViewId="0">
      <selection activeCell="U9" sqref="U9"/>
    </sheetView>
  </sheetViews>
  <sheetFormatPr defaultRowHeight="15"/>
  <cols>
    <col min="4" max="4" width="29.5703125" customWidth="1"/>
    <col min="5" max="9" width="12.7109375" customWidth="1"/>
  </cols>
  <sheetData>
    <row r="4" spans="4:9">
      <c r="D4" s="64" t="s">
        <v>70</v>
      </c>
      <c r="E4" s="65"/>
      <c r="F4" s="65"/>
      <c r="G4" s="65"/>
      <c r="H4" s="63"/>
      <c r="I4" s="63"/>
    </row>
    <row r="5" spans="4:9">
      <c r="D5" s="92" t="s">
        <v>9</v>
      </c>
      <c r="E5" s="92">
        <v>1</v>
      </c>
      <c r="F5" s="92">
        <v>2</v>
      </c>
      <c r="G5" s="92">
        <v>3</v>
      </c>
      <c r="H5" s="129"/>
      <c r="I5" s="129"/>
    </row>
    <row r="6" spans="4:9">
      <c r="D6" s="93" t="s">
        <v>28</v>
      </c>
      <c r="E6" s="63"/>
      <c r="F6" s="63"/>
      <c r="G6" s="63"/>
      <c r="H6" s="63"/>
      <c r="I6" s="63"/>
    </row>
    <row r="7" spans="4:9">
      <c r="D7" s="72" t="s">
        <v>71</v>
      </c>
      <c r="E7" s="78">
        <f>'Cash Flow Analysis'!E25</f>
        <v>258453.85912917089</v>
      </c>
      <c r="F7" s="78">
        <f>'Cash Flow Analysis'!F25</f>
        <v>282680.05344989756</v>
      </c>
      <c r="G7" s="78">
        <f>'Cash Flow Analysis'!G25</f>
        <v>405673.09973325767</v>
      </c>
      <c r="H7" s="130"/>
      <c r="I7" s="130"/>
    </row>
    <row r="8" spans="4:9">
      <c r="D8" s="66" t="s">
        <v>119</v>
      </c>
      <c r="E8" s="94">
        <f>'Cash Flow Analysis'!E20</f>
        <v>4650000</v>
      </c>
      <c r="F8" s="94">
        <f>E8+'Cash Flow Analysis'!F20</f>
        <v>4650000</v>
      </c>
      <c r="G8" s="94">
        <f>F8+'Cash Flow Analysis'!G20</f>
        <v>4650000</v>
      </c>
      <c r="H8" s="130"/>
      <c r="I8" s="130"/>
    </row>
    <row r="9" spans="4:9">
      <c r="D9" s="72" t="s">
        <v>48</v>
      </c>
      <c r="E9" s="87">
        <f>-'Profit and Loss Statement'!E27</f>
        <v>-127501</v>
      </c>
      <c r="F9" s="87">
        <f>E9-'Profit and Loss Statement'!F27</f>
        <v>-255002</v>
      </c>
      <c r="G9" s="87">
        <f>F9-'Profit and Loss Statement'!G27</f>
        <v>-382503</v>
      </c>
      <c r="H9" s="133"/>
      <c r="I9" s="133"/>
    </row>
    <row r="10" spans="4:9">
      <c r="D10" s="95" t="s">
        <v>7</v>
      </c>
      <c r="E10" s="96">
        <f>SUM(E7:E9)</f>
        <v>4780952.8591291709</v>
      </c>
      <c r="F10" s="96">
        <f t="shared" ref="F10:G10" si="0">SUM(F7:F9)</f>
        <v>4677678.0534498971</v>
      </c>
      <c r="G10" s="96">
        <f t="shared" si="0"/>
        <v>4673170.0997332577</v>
      </c>
      <c r="H10" s="134"/>
      <c r="I10" s="134"/>
    </row>
    <row r="11" spans="4:9">
      <c r="D11" s="63"/>
      <c r="E11" s="63"/>
      <c r="F11" s="63"/>
      <c r="G11" s="63"/>
      <c r="H11" s="63"/>
      <c r="I11" s="63"/>
    </row>
    <row r="12" spans="4:9">
      <c r="D12" s="63" t="s">
        <v>72</v>
      </c>
      <c r="E12" s="63"/>
      <c r="F12" s="63"/>
      <c r="G12" s="63"/>
      <c r="H12" s="63"/>
      <c r="I12" s="63"/>
    </row>
    <row r="13" spans="4:9">
      <c r="D13" s="72" t="s">
        <v>29</v>
      </c>
      <c r="E13" s="78">
        <f>('Cash Flow Analysis'!E11-'Cash Flow Analysis'!E19)</f>
        <v>1540.5000000000005</v>
      </c>
      <c r="F13" s="78">
        <f>E13+('Cash Flow Analysis'!F11-'Cash Flow Analysis'!F19)</f>
        <v>3111.8100000000009</v>
      </c>
      <c r="G13" s="78">
        <f>F13+('Cash Flow Analysis'!G11-'Cash Flow Analysis'!G19)</f>
        <v>4714.5462000000007</v>
      </c>
      <c r="H13" s="130"/>
      <c r="I13" s="130"/>
    </row>
    <row r="14" spans="4:9">
      <c r="D14" s="66" t="s">
        <v>73</v>
      </c>
      <c r="E14" s="94">
        <f>'Loan Amortization Table'!E25</f>
        <v>3727790.1976118623</v>
      </c>
      <c r="F14" s="94">
        <f>'Loan Amortization Table'!E37</f>
        <v>3432987.1158773387</v>
      </c>
      <c r="G14" s="94">
        <f>'Loan Amortization Table'!E49</f>
        <v>3113715.5237535154</v>
      </c>
      <c r="H14" s="130"/>
      <c r="I14" s="130"/>
    </row>
    <row r="15" spans="4:9">
      <c r="D15" s="68" t="s">
        <v>30</v>
      </c>
      <c r="E15" s="81">
        <f>SUM(E13:E14)</f>
        <v>3729330.6976118623</v>
      </c>
      <c r="F15" s="81">
        <f t="shared" ref="F15:G15" si="1">SUM(F13:F14)</f>
        <v>3436098.9258773387</v>
      </c>
      <c r="G15" s="81">
        <f t="shared" si="1"/>
        <v>3118430.0699535157</v>
      </c>
      <c r="H15" s="134"/>
      <c r="I15" s="134"/>
    </row>
    <row r="16" spans="4:9">
      <c r="D16" s="63"/>
      <c r="E16" s="63"/>
      <c r="F16" s="63"/>
      <c r="G16" s="63"/>
      <c r="H16" s="63"/>
      <c r="I16" s="63"/>
    </row>
    <row r="17" spans="4:9">
      <c r="D17" s="82" t="s">
        <v>46</v>
      </c>
      <c r="E17" s="83">
        <f>E10-E15</f>
        <v>1051622.1615173086</v>
      </c>
      <c r="F17" s="83">
        <f t="shared" ref="F17:G17" si="2">F10-F15</f>
        <v>1241579.1275725584</v>
      </c>
      <c r="G17" s="83">
        <f t="shared" si="2"/>
        <v>1554740.029779742</v>
      </c>
      <c r="H17" s="134"/>
      <c r="I17" s="134"/>
    </row>
    <row r="18" spans="4:9">
      <c r="D18" s="82" t="s">
        <v>31</v>
      </c>
      <c r="E18" s="83">
        <f>E15+E17</f>
        <v>4780952.8591291709</v>
      </c>
      <c r="F18" s="83">
        <f t="shared" ref="F18:G18" si="3">F15+F17</f>
        <v>4677678.0534498971</v>
      </c>
      <c r="G18" s="83">
        <f t="shared" si="3"/>
        <v>4673170.0997332577</v>
      </c>
      <c r="H18" s="134"/>
      <c r="I18" s="134"/>
    </row>
    <row r="21" spans="4:9">
      <c r="D21" s="114" t="s">
        <v>82</v>
      </c>
      <c r="E21" s="116">
        <f>E10-1</f>
        <v>4780951.8591291709</v>
      </c>
      <c r="F21" s="116">
        <f t="shared" ref="F21:G21" si="4">F10-1</f>
        <v>4677677.0534498971</v>
      </c>
      <c r="G21" s="116">
        <f t="shared" si="4"/>
        <v>4673169.0997332577</v>
      </c>
      <c r="H21" s="116">
        <f t="shared" ref="H21:I21" si="5">H10-1</f>
        <v>-1</v>
      </c>
      <c r="I21" s="116">
        <f t="shared" si="5"/>
        <v>-1</v>
      </c>
    </row>
    <row r="22" spans="4:9">
      <c r="D22" s="114" t="s">
        <v>83</v>
      </c>
      <c r="E22" s="116">
        <f>E15</f>
        <v>3729330.6976118623</v>
      </c>
      <c r="F22" s="116">
        <f t="shared" ref="F22:G22" si="6">F15</f>
        <v>3436098.9258773387</v>
      </c>
      <c r="G22" s="116">
        <f t="shared" si="6"/>
        <v>3118430.0699535157</v>
      </c>
      <c r="H22" s="116">
        <f t="shared" ref="H22:I22" si="7">H15</f>
        <v>0</v>
      </c>
      <c r="I22" s="116">
        <f t="shared" si="7"/>
        <v>0</v>
      </c>
    </row>
    <row r="23" spans="4:9">
      <c r="D23" s="114" t="s">
        <v>84</v>
      </c>
      <c r="E23" s="116">
        <f>E17</f>
        <v>1051622.1615173086</v>
      </c>
      <c r="F23" s="116">
        <f t="shared" ref="F23:G23" si="8">F17</f>
        <v>1241579.1275725584</v>
      </c>
      <c r="G23" s="116">
        <f t="shared" si="8"/>
        <v>1554740.029779742</v>
      </c>
      <c r="H23" s="116">
        <f t="shared" ref="H23:I23" si="9">H17</f>
        <v>0</v>
      </c>
      <c r="I23" s="116">
        <f t="shared" si="9"/>
        <v>0</v>
      </c>
    </row>
    <row r="24" spans="4:9">
      <c r="D24" s="114"/>
      <c r="E24" s="116"/>
      <c r="F24" s="116"/>
      <c r="G24" s="116"/>
      <c r="H24" s="114"/>
      <c r="I24" s="114"/>
    </row>
    <row r="25" spans="4:9">
      <c r="D25" s="114"/>
      <c r="E25" s="116"/>
      <c r="F25" s="116"/>
      <c r="G25" s="116"/>
      <c r="H25" s="114"/>
      <c r="I25" s="114"/>
    </row>
    <row r="26" spans="4:9">
      <c r="E26" s="1"/>
      <c r="F26" s="1"/>
      <c r="G26" s="1"/>
    </row>
    <row r="27" spans="4:9">
      <c r="E27" s="1"/>
      <c r="F27" s="1"/>
      <c r="G27" s="1"/>
    </row>
    <row r="28" spans="4:9">
      <c r="E28" s="1"/>
      <c r="F28" s="1"/>
      <c r="G28" s="1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B1BF0-1EFF-48A1-B648-2DD64154BCF8}">
  <dimension ref="B4:O168"/>
  <sheetViews>
    <sheetView showGridLines="0" workbookViewId="0">
      <selection activeCell="S8" sqref="S8"/>
    </sheetView>
  </sheetViews>
  <sheetFormatPr defaultRowHeight="15"/>
  <cols>
    <col min="2" max="2" width="29.7109375" customWidth="1"/>
    <col min="3" max="6" width="11.140625" bestFit="1" customWidth="1"/>
    <col min="7" max="7" width="12.140625" bestFit="1" customWidth="1"/>
    <col min="8" max="9" width="10.7109375" customWidth="1"/>
    <col min="10" max="10" width="10.85546875" bestFit="1" customWidth="1"/>
    <col min="11" max="11" width="12.28515625" customWidth="1"/>
  </cols>
  <sheetData>
    <row r="4" spans="2:9">
      <c r="B4" s="7" t="s">
        <v>65</v>
      </c>
      <c r="C4" s="3"/>
      <c r="D4" s="3"/>
      <c r="E4" s="3"/>
      <c r="F4" s="3"/>
      <c r="G4" s="3"/>
      <c r="H4" s="3"/>
      <c r="I4" s="3"/>
    </row>
    <row r="5" spans="2:9">
      <c r="B5" s="11" t="s">
        <v>5</v>
      </c>
      <c r="C5" s="8">
        <v>1</v>
      </c>
      <c r="D5" s="8">
        <f>C5+1</f>
        <v>2</v>
      </c>
      <c r="E5" s="8">
        <f t="shared" ref="E5:I5" si="0">D5+1</f>
        <v>3</v>
      </c>
      <c r="F5" s="8">
        <f t="shared" si="0"/>
        <v>4</v>
      </c>
      <c r="G5" s="8">
        <f t="shared" si="0"/>
        <v>5</v>
      </c>
      <c r="H5" s="8">
        <f t="shared" si="0"/>
        <v>6</v>
      </c>
      <c r="I5" s="8">
        <f t="shared" si="0"/>
        <v>7</v>
      </c>
    </row>
    <row r="6" spans="2:9">
      <c r="B6" s="37" t="s">
        <v>51</v>
      </c>
      <c r="C6" s="6">
        <f>Inputs!C42</f>
        <v>326550</v>
      </c>
      <c r="D6" s="6">
        <f>Inputs!D42</f>
        <v>326571</v>
      </c>
      <c r="E6" s="6">
        <f>Inputs!E42</f>
        <v>326592</v>
      </c>
      <c r="F6" s="6">
        <f>Inputs!F42</f>
        <v>326613</v>
      </c>
      <c r="G6" s="6">
        <f>Inputs!G42</f>
        <v>326634</v>
      </c>
      <c r="H6" s="6">
        <f>Inputs!H42</f>
        <v>326655</v>
      </c>
      <c r="I6" s="6">
        <f>Inputs!I42</f>
        <v>326676</v>
      </c>
    </row>
    <row r="7" spans="2:9">
      <c r="B7" s="31" t="s">
        <v>52</v>
      </c>
      <c r="C7" s="6">
        <f>Inputs!C61</f>
        <v>16327.5</v>
      </c>
      <c r="D7" s="6">
        <f>Inputs!D61</f>
        <v>16328.55</v>
      </c>
      <c r="E7" s="6">
        <f>Inputs!E61</f>
        <v>16329.6</v>
      </c>
      <c r="F7" s="6">
        <f>Inputs!F61</f>
        <v>16330.65</v>
      </c>
      <c r="G7" s="6">
        <f>Inputs!G61</f>
        <v>16331.7</v>
      </c>
      <c r="H7" s="6">
        <f>Inputs!H61</f>
        <v>16332.75</v>
      </c>
      <c r="I7" s="6">
        <f>Inputs!I61</f>
        <v>16333.8</v>
      </c>
    </row>
    <row r="8" spans="2:9">
      <c r="B8" s="29" t="s">
        <v>12</v>
      </c>
      <c r="C8" s="17">
        <f>1-(C7/C6)</f>
        <v>0.95</v>
      </c>
      <c r="D8" s="17">
        <f t="shared" ref="D8:I8" si="1">1-(D7/D6)</f>
        <v>0.95</v>
      </c>
      <c r="E8" s="17">
        <f t="shared" si="1"/>
        <v>0.95</v>
      </c>
      <c r="F8" s="17">
        <f t="shared" si="1"/>
        <v>0.95</v>
      </c>
      <c r="G8" s="17">
        <f t="shared" si="1"/>
        <v>0.95</v>
      </c>
      <c r="H8" s="17">
        <f t="shared" si="1"/>
        <v>0.95</v>
      </c>
      <c r="I8" s="17">
        <f t="shared" si="1"/>
        <v>0.95</v>
      </c>
    </row>
    <row r="9" spans="2:9">
      <c r="B9" s="30"/>
    </row>
    <row r="10" spans="2:9">
      <c r="B10" s="37" t="s">
        <v>10</v>
      </c>
      <c r="C10" s="6">
        <f>C6-C7</f>
        <v>310222.5</v>
      </c>
      <c r="D10" s="6">
        <f t="shared" ref="D10:I10" si="2">D6-D7</f>
        <v>310242.45</v>
      </c>
      <c r="E10" s="6">
        <f t="shared" si="2"/>
        <v>310262.40000000002</v>
      </c>
      <c r="F10" s="6">
        <f t="shared" si="2"/>
        <v>310282.34999999998</v>
      </c>
      <c r="G10" s="6">
        <f t="shared" si="2"/>
        <v>310302.3</v>
      </c>
      <c r="H10" s="6">
        <f t="shared" si="2"/>
        <v>310322.25</v>
      </c>
      <c r="I10" s="6">
        <f t="shared" si="2"/>
        <v>310342.2</v>
      </c>
    </row>
    <row r="11" spans="2:9">
      <c r="B11" s="30"/>
    </row>
    <row r="12" spans="2:9">
      <c r="B12" s="30" t="s">
        <v>13</v>
      </c>
    </row>
    <row r="13" spans="2:9">
      <c r="B13" s="31" t="s">
        <v>53</v>
      </c>
      <c r="C13" s="6">
        <f>$H$41/12</f>
        <v>175416.66666666666</v>
      </c>
      <c r="D13" s="6">
        <f t="shared" ref="D13:I13" si="3">$H$41/12</f>
        <v>175416.66666666666</v>
      </c>
      <c r="E13" s="6">
        <f t="shared" si="3"/>
        <v>175416.66666666666</v>
      </c>
      <c r="F13" s="6">
        <f t="shared" si="3"/>
        <v>175416.66666666666</v>
      </c>
      <c r="G13" s="6">
        <f t="shared" si="3"/>
        <v>175416.66666666666</v>
      </c>
      <c r="H13" s="6">
        <f t="shared" si="3"/>
        <v>175416.66666666666</v>
      </c>
      <c r="I13" s="6">
        <f t="shared" si="3"/>
        <v>175416.66666666666</v>
      </c>
    </row>
    <row r="14" spans="2:9">
      <c r="B14" s="33" t="str">
        <f>'Profit and Loss Statement'!D14</f>
        <v>Facility Costs</v>
      </c>
      <c r="C14" s="6">
        <f>$H$42/12</f>
        <v>4166.666666666667</v>
      </c>
      <c r="D14" s="6">
        <f t="shared" ref="D14:I14" si="4">$H$42/12</f>
        <v>4166.666666666667</v>
      </c>
      <c r="E14" s="6">
        <f t="shared" si="4"/>
        <v>4166.666666666667</v>
      </c>
      <c r="F14" s="6">
        <f t="shared" si="4"/>
        <v>4166.666666666667</v>
      </c>
      <c r="G14" s="6">
        <f t="shared" si="4"/>
        <v>4166.666666666667</v>
      </c>
      <c r="H14" s="6">
        <f t="shared" si="4"/>
        <v>4166.666666666667</v>
      </c>
      <c r="I14" s="6">
        <f t="shared" si="4"/>
        <v>4166.666666666667</v>
      </c>
    </row>
    <row r="15" spans="2:9">
      <c r="B15" s="33" t="str">
        <f>'Profit and Loss Statement'!D15</f>
        <v>General and Administrative</v>
      </c>
      <c r="C15" s="6">
        <f>$H$43/12</f>
        <v>5128.6483499999995</v>
      </c>
      <c r="D15" s="6">
        <f t="shared" ref="D15:I15" si="5">$H$43/12</f>
        <v>5128.6483499999995</v>
      </c>
      <c r="E15" s="6">
        <f t="shared" si="5"/>
        <v>5128.6483499999995</v>
      </c>
      <c r="F15" s="6">
        <f t="shared" si="5"/>
        <v>5128.6483499999995</v>
      </c>
      <c r="G15" s="6">
        <f t="shared" si="5"/>
        <v>5128.6483499999995</v>
      </c>
      <c r="H15" s="6">
        <f t="shared" si="5"/>
        <v>5128.6483499999995</v>
      </c>
      <c r="I15" s="6">
        <f t="shared" si="5"/>
        <v>5128.6483499999995</v>
      </c>
    </row>
    <row r="16" spans="2:9">
      <c r="B16" s="33" t="str">
        <f>'Profit and Loss Statement'!D16</f>
        <v>Equipment Costs</v>
      </c>
      <c r="C16" s="6">
        <f>$H$44/12</f>
        <v>4965.3155999999999</v>
      </c>
      <c r="D16" s="6">
        <f t="shared" ref="D16:I16" si="6">$H$44/12</f>
        <v>4965.3155999999999</v>
      </c>
      <c r="E16" s="6">
        <f t="shared" si="6"/>
        <v>4965.3155999999999</v>
      </c>
      <c r="F16" s="6">
        <f t="shared" si="6"/>
        <v>4965.3155999999999</v>
      </c>
      <c r="G16" s="6">
        <f t="shared" si="6"/>
        <v>4965.3155999999999</v>
      </c>
      <c r="H16" s="6">
        <f t="shared" si="6"/>
        <v>4965.3155999999999</v>
      </c>
      <c r="I16" s="6">
        <f t="shared" si="6"/>
        <v>4965.3155999999999</v>
      </c>
    </row>
    <row r="17" spans="2:9">
      <c r="B17" s="33" t="str">
        <f>'Profit and Loss Statement'!D17</f>
        <v>Insurance Costs</v>
      </c>
      <c r="C17" s="6">
        <f>$H$45/12</f>
        <v>10525</v>
      </c>
      <c r="D17" s="6">
        <f t="shared" ref="D17:I17" si="7">$H$45/12</f>
        <v>10525</v>
      </c>
      <c r="E17" s="6">
        <f t="shared" si="7"/>
        <v>10525</v>
      </c>
      <c r="F17" s="6">
        <f t="shared" si="7"/>
        <v>10525</v>
      </c>
      <c r="G17" s="6">
        <f t="shared" si="7"/>
        <v>10525</v>
      </c>
      <c r="H17" s="6">
        <f t="shared" si="7"/>
        <v>10525</v>
      </c>
      <c r="I17" s="6">
        <f t="shared" si="7"/>
        <v>10525</v>
      </c>
    </row>
    <row r="18" spans="2:9">
      <c r="B18" s="33" t="str">
        <f>'Profit and Loss Statement'!D18</f>
        <v>Marketing</v>
      </c>
      <c r="C18" s="6">
        <f>$H$46/12</f>
        <v>3919.9860000000003</v>
      </c>
      <c r="D18" s="6">
        <f t="shared" ref="D18:I18" si="8">$H$46/12</f>
        <v>3919.9860000000003</v>
      </c>
      <c r="E18" s="6">
        <f t="shared" si="8"/>
        <v>3919.9860000000003</v>
      </c>
      <c r="F18" s="6">
        <f t="shared" si="8"/>
        <v>3919.9860000000003</v>
      </c>
      <c r="G18" s="6">
        <f t="shared" si="8"/>
        <v>3919.9860000000003</v>
      </c>
      <c r="H18" s="6">
        <f t="shared" si="8"/>
        <v>3919.9860000000003</v>
      </c>
      <c r="I18" s="6">
        <f t="shared" si="8"/>
        <v>3919.9860000000003</v>
      </c>
    </row>
    <row r="19" spans="2:9">
      <c r="B19" s="33" t="str">
        <f>'Profit and Loss Statement'!D19</f>
        <v>Professional Fees and Licensure</v>
      </c>
      <c r="C19" s="6">
        <f>$H$47/12</f>
        <v>416.66666666666669</v>
      </c>
      <c r="D19" s="6">
        <f t="shared" ref="D19:I19" si="9">$H$47/12</f>
        <v>416.66666666666669</v>
      </c>
      <c r="E19" s="6">
        <f t="shared" si="9"/>
        <v>416.66666666666669</v>
      </c>
      <c r="F19" s="6">
        <f t="shared" si="9"/>
        <v>416.66666666666669</v>
      </c>
      <c r="G19" s="6">
        <f t="shared" si="9"/>
        <v>416.66666666666669</v>
      </c>
      <c r="H19" s="6">
        <f t="shared" si="9"/>
        <v>416.66666666666669</v>
      </c>
      <c r="I19" s="6">
        <f t="shared" si="9"/>
        <v>416.66666666666669</v>
      </c>
    </row>
    <row r="20" spans="2:9">
      <c r="B20" s="29" t="s">
        <v>14</v>
      </c>
      <c r="C20" s="6">
        <f>$H$48/12</f>
        <v>13419.375</v>
      </c>
      <c r="D20" s="6">
        <f t="shared" ref="D20:I20" si="10">$H$48/12</f>
        <v>13419.375</v>
      </c>
      <c r="E20" s="6">
        <f t="shared" si="10"/>
        <v>13419.375</v>
      </c>
      <c r="F20" s="6">
        <f t="shared" si="10"/>
        <v>13419.375</v>
      </c>
      <c r="G20" s="6">
        <f t="shared" si="10"/>
        <v>13419.375</v>
      </c>
      <c r="H20" s="6">
        <f t="shared" si="10"/>
        <v>13419.375</v>
      </c>
      <c r="I20" s="6">
        <f t="shared" si="10"/>
        <v>13419.375</v>
      </c>
    </row>
    <row r="21" spans="2:9">
      <c r="B21" s="28" t="s">
        <v>8</v>
      </c>
      <c r="C21" s="6">
        <f>SUM(C13:C20)</f>
        <v>217958.32494999998</v>
      </c>
      <c r="D21" s="6">
        <f t="shared" ref="D21:I21" si="11">SUM(D13:D20)</f>
        <v>217958.32494999998</v>
      </c>
      <c r="E21" s="6">
        <f t="shared" si="11"/>
        <v>217958.32494999998</v>
      </c>
      <c r="F21" s="6">
        <f t="shared" si="11"/>
        <v>217958.32494999998</v>
      </c>
      <c r="G21" s="6">
        <f t="shared" si="11"/>
        <v>217958.32494999998</v>
      </c>
      <c r="H21" s="6">
        <f t="shared" si="11"/>
        <v>217958.32494999998</v>
      </c>
      <c r="I21" s="6">
        <f t="shared" si="11"/>
        <v>217958.32494999998</v>
      </c>
    </row>
    <row r="22" spans="2:9">
      <c r="B22" s="30"/>
    </row>
    <row r="23" spans="2:9">
      <c r="B23" s="24" t="s">
        <v>47</v>
      </c>
      <c r="C23" s="25">
        <f>C10-C21</f>
        <v>92264.17505000002</v>
      </c>
      <c r="D23" s="25">
        <f t="shared" ref="D23:I23" si="12">D10-D21</f>
        <v>92284.125050000031</v>
      </c>
      <c r="E23" s="25">
        <f t="shared" si="12"/>
        <v>92304.075050000043</v>
      </c>
      <c r="F23" s="25">
        <f t="shared" si="12"/>
        <v>92324.025049999997</v>
      </c>
      <c r="G23" s="25">
        <f t="shared" si="12"/>
        <v>92343.975050000008</v>
      </c>
      <c r="H23" s="25">
        <f t="shared" si="12"/>
        <v>92363.92505000002</v>
      </c>
      <c r="I23" s="25">
        <f t="shared" si="12"/>
        <v>92383.875050000031</v>
      </c>
    </row>
    <row r="24" spans="2:9">
      <c r="B24" s="29" t="s">
        <v>15</v>
      </c>
      <c r="C24" s="6">
        <f>(C6/$H$34)*$H$52</f>
        <v>13970.540944496732</v>
      </c>
      <c r="D24" s="6">
        <f t="shared" ref="D24:I24" si="13">(D6/$H$34)*$H$52</f>
        <v>13971.439371567118</v>
      </c>
      <c r="E24" s="6">
        <f t="shared" si="13"/>
        <v>13972.337798637502</v>
      </c>
      <c r="F24" s="6">
        <f t="shared" si="13"/>
        <v>13973.236225707888</v>
      </c>
      <c r="G24" s="6">
        <f t="shared" si="13"/>
        <v>13974.134652778273</v>
      </c>
      <c r="H24" s="6">
        <f t="shared" si="13"/>
        <v>13975.033079848659</v>
      </c>
      <c r="I24" s="6">
        <f t="shared" si="13"/>
        <v>13975.931506919045</v>
      </c>
    </row>
    <row r="25" spans="2:9">
      <c r="B25" s="29" t="s">
        <v>101</v>
      </c>
      <c r="C25" s="6">
        <f>(C6/$H$34)*$H$53</f>
        <v>2794.1081888993463</v>
      </c>
      <c r="D25" s="6">
        <f t="shared" ref="D25:I25" si="14">(D6/$H$34)*$H$53</f>
        <v>2794.2878743134233</v>
      </c>
      <c r="E25" s="6">
        <f t="shared" si="14"/>
        <v>2794.4675597275004</v>
      </c>
      <c r="F25" s="6">
        <f t="shared" si="14"/>
        <v>2794.6472451415775</v>
      </c>
      <c r="G25" s="6">
        <f t="shared" si="14"/>
        <v>2794.8269305556546</v>
      </c>
      <c r="H25" s="6">
        <f t="shared" si="14"/>
        <v>2795.0066159697317</v>
      </c>
      <c r="I25" s="6">
        <f t="shared" si="14"/>
        <v>2795.1863013838088</v>
      </c>
    </row>
    <row r="26" spans="2:9">
      <c r="B26" s="29" t="s">
        <v>16</v>
      </c>
      <c r="C26" s="6">
        <f>'Loan Amortization Table'!D14</f>
        <v>26666.666666666668</v>
      </c>
      <c r="D26" s="6">
        <f>'Loan Amortization Table'!D15</f>
        <v>26520.904192830163</v>
      </c>
      <c r="E26" s="6">
        <f>'Loan Amortization Table'!D16</f>
        <v>26374.169969168077</v>
      </c>
      <c r="F26" s="6">
        <f>'Loan Amortization Table'!D17</f>
        <v>26226.457517348248</v>
      </c>
      <c r="G26" s="6">
        <f>'Loan Amortization Table'!D18</f>
        <v>26077.760315849617</v>
      </c>
      <c r="H26" s="6">
        <f>'Loan Amortization Table'!D19</f>
        <v>25928.07179967433</v>
      </c>
      <c r="I26" s="6">
        <f>'Loan Amortization Table'!D20</f>
        <v>25777.385360057873</v>
      </c>
    </row>
    <row r="27" spans="2:9">
      <c r="B27" s="29" t="s">
        <v>54</v>
      </c>
      <c r="C27" s="6">
        <f>$H$55/12</f>
        <v>10625.083333333334</v>
      </c>
      <c r="D27" s="6">
        <f t="shared" ref="D27:I27" si="15">$H$55/12</f>
        <v>10625.083333333334</v>
      </c>
      <c r="E27" s="6">
        <f t="shared" si="15"/>
        <v>10625.083333333334</v>
      </c>
      <c r="F27" s="6">
        <f t="shared" si="15"/>
        <v>10625.083333333334</v>
      </c>
      <c r="G27" s="6">
        <f t="shared" si="15"/>
        <v>10625.083333333334</v>
      </c>
      <c r="H27" s="6">
        <f t="shared" si="15"/>
        <v>10625.083333333334</v>
      </c>
      <c r="I27" s="6">
        <f t="shared" si="15"/>
        <v>10625.083333333334</v>
      </c>
    </row>
    <row r="28" spans="2:9">
      <c r="B28" s="38" t="s">
        <v>17</v>
      </c>
      <c r="C28" s="39">
        <f>C23-SUM(C24:C27)</f>
        <v>38207.77591660394</v>
      </c>
      <c r="D28" s="39">
        <f t="shared" ref="D28:I28" si="16">D23-SUM(D24:D27)</f>
        <v>38372.410277955991</v>
      </c>
      <c r="E28" s="39">
        <f t="shared" si="16"/>
        <v>38538.016389133627</v>
      </c>
      <c r="F28" s="39">
        <f t="shared" si="16"/>
        <v>38704.600728468948</v>
      </c>
      <c r="G28" s="39">
        <f t="shared" si="16"/>
        <v>38872.169817483133</v>
      </c>
      <c r="H28" s="39">
        <f t="shared" si="16"/>
        <v>39040.730221173966</v>
      </c>
      <c r="I28" s="39">
        <f t="shared" si="16"/>
        <v>39210.288548305973</v>
      </c>
    </row>
    <row r="32" spans="2:9">
      <c r="B32" s="7" t="s">
        <v>65</v>
      </c>
      <c r="C32" s="3"/>
      <c r="D32" s="3"/>
      <c r="E32" s="3"/>
      <c r="F32" s="3"/>
      <c r="G32" s="3"/>
      <c r="H32" s="3"/>
    </row>
    <row r="33" spans="2:8">
      <c r="B33" s="11" t="s">
        <v>5</v>
      </c>
      <c r="C33" s="8">
        <f>I5+1</f>
        <v>8</v>
      </c>
      <c r="D33" s="8">
        <f>C33+1</f>
        <v>9</v>
      </c>
      <c r="E33" s="8">
        <f t="shared" ref="E33:G33" si="17">D33+1</f>
        <v>10</v>
      </c>
      <c r="F33" s="8">
        <f t="shared" si="17"/>
        <v>11</v>
      </c>
      <c r="G33" s="8">
        <f t="shared" si="17"/>
        <v>12</v>
      </c>
      <c r="H33" s="8" t="s">
        <v>2</v>
      </c>
    </row>
    <row r="34" spans="2:8">
      <c r="B34" s="37" t="s">
        <v>51</v>
      </c>
      <c r="C34" s="6">
        <f>Inputs!J42</f>
        <v>326697</v>
      </c>
      <c r="D34" s="6">
        <f>Inputs!K42</f>
        <v>326718</v>
      </c>
      <c r="E34" s="6">
        <f>Inputs!L42</f>
        <v>326739</v>
      </c>
      <c r="F34" s="6">
        <f>Inputs!M42</f>
        <v>326760</v>
      </c>
      <c r="G34" s="6">
        <f>Inputs!N42</f>
        <v>326781</v>
      </c>
      <c r="H34" s="6">
        <f>'Profit and Loss Statement'!E6</f>
        <v>3919986</v>
      </c>
    </row>
    <row r="35" spans="2:8">
      <c r="B35" s="31" t="s">
        <v>52</v>
      </c>
      <c r="C35" s="6">
        <f>Inputs!J61</f>
        <v>16334.85</v>
      </c>
      <c r="D35" s="6">
        <f>Inputs!K61</f>
        <v>16335.9</v>
      </c>
      <c r="E35" s="6">
        <f>Inputs!L61</f>
        <v>16336.95</v>
      </c>
      <c r="F35" s="6">
        <f>Inputs!M61</f>
        <v>16338</v>
      </c>
      <c r="G35" s="6">
        <f>Inputs!N61</f>
        <v>16339.05</v>
      </c>
      <c r="H35" s="6">
        <f>'Profit and Loss Statement'!E7</f>
        <v>195999.3</v>
      </c>
    </row>
    <row r="36" spans="2:8">
      <c r="B36" s="29" t="s">
        <v>12</v>
      </c>
      <c r="C36" s="17">
        <f>1-(C35/C34)</f>
        <v>0.95</v>
      </c>
      <c r="D36" s="17">
        <f t="shared" ref="D36:H36" si="18">1-(D35/D34)</f>
        <v>0.95</v>
      </c>
      <c r="E36" s="17">
        <f t="shared" si="18"/>
        <v>0.95</v>
      </c>
      <c r="F36" s="17">
        <f t="shared" si="18"/>
        <v>0.95</v>
      </c>
      <c r="G36" s="17">
        <f t="shared" si="18"/>
        <v>0.95</v>
      </c>
      <c r="H36" s="17">
        <f t="shared" si="18"/>
        <v>0.95</v>
      </c>
    </row>
    <row r="37" spans="2:8">
      <c r="B37" s="30"/>
    </row>
    <row r="38" spans="2:8">
      <c r="B38" s="37" t="s">
        <v>10</v>
      </c>
      <c r="C38" s="6">
        <f>C34-C35</f>
        <v>310362.15000000002</v>
      </c>
      <c r="D38" s="6">
        <f t="shared" ref="D38:H38" si="19">D34-D35</f>
        <v>310382.09999999998</v>
      </c>
      <c r="E38" s="6">
        <f t="shared" si="19"/>
        <v>310402.05</v>
      </c>
      <c r="F38" s="6">
        <f t="shared" si="19"/>
        <v>310422</v>
      </c>
      <c r="G38" s="6">
        <f t="shared" si="19"/>
        <v>310441.95</v>
      </c>
      <c r="H38" s="6">
        <f t="shared" si="19"/>
        <v>3723986.7</v>
      </c>
    </row>
    <row r="39" spans="2:8">
      <c r="B39" s="30"/>
    </row>
    <row r="40" spans="2:8">
      <c r="B40" s="30" t="s">
        <v>13</v>
      </c>
      <c r="C40" s="2"/>
    </row>
    <row r="41" spans="2:8">
      <c r="B41" s="31" t="s">
        <v>53</v>
      </c>
      <c r="C41" s="6">
        <f>$H$41/12</f>
        <v>175416.66666666666</v>
      </c>
      <c r="D41" s="6">
        <f t="shared" ref="D41:G41" si="20">$H$41/12</f>
        <v>175416.66666666666</v>
      </c>
      <c r="E41" s="6">
        <f t="shared" si="20"/>
        <v>175416.66666666666</v>
      </c>
      <c r="F41" s="6">
        <f t="shared" si="20"/>
        <v>175416.66666666666</v>
      </c>
      <c r="G41" s="6">
        <f t="shared" si="20"/>
        <v>175416.66666666666</v>
      </c>
      <c r="H41" s="6">
        <f>'Profit and Loss Statement'!E13</f>
        <v>2105000</v>
      </c>
    </row>
    <row r="42" spans="2:8">
      <c r="B42" s="33" t="str">
        <f>B14</f>
        <v>Facility Costs</v>
      </c>
      <c r="C42" s="6">
        <f>$H$42/12</f>
        <v>4166.666666666667</v>
      </c>
      <c r="D42" s="6">
        <f t="shared" ref="D42:G42" si="21">$H$42/12</f>
        <v>4166.666666666667</v>
      </c>
      <c r="E42" s="6">
        <f t="shared" si="21"/>
        <v>4166.666666666667</v>
      </c>
      <c r="F42" s="6">
        <f t="shared" si="21"/>
        <v>4166.666666666667</v>
      </c>
      <c r="G42" s="6">
        <f t="shared" si="21"/>
        <v>4166.666666666667</v>
      </c>
      <c r="H42" s="6">
        <f>'Profit and Loss Statement'!E14</f>
        <v>50000</v>
      </c>
    </row>
    <row r="43" spans="2:8">
      <c r="B43" s="33" t="str">
        <f t="shared" ref="B43:B47" si="22">B15</f>
        <v>General and Administrative</v>
      </c>
      <c r="C43" s="6">
        <f>$H$43/12</f>
        <v>5128.6483499999995</v>
      </c>
      <c r="D43" s="6">
        <f t="shared" ref="D43:G43" si="23">$H$43/12</f>
        <v>5128.6483499999995</v>
      </c>
      <c r="E43" s="6">
        <f t="shared" si="23"/>
        <v>5128.6483499999995</v>
      </c>
      <c r="F43" s="6">
        <f t="shared" si="23"/>
        <v>5128.6483499999995</v>
      </c>
      <c r="G43" s="6">
        <f t="shared" si="23"/>
        <v>5128.6483499999995</v>
      </c>
      <c r="H43" s="6">
        <f>'Profit and Loss Statement'!E15</f>
        <v>61543.780199999994</v>
      </c>
    </row>
    <row r="44" spans="2:8">
      <c r="B44" s="33" t="str">
        <f t="shared" si="22"/>
        <v>Equipment Costs</v>
      </c>
      <c r="C44" s="6">
        <f>$H$44/12</f>
        <v>4965.3155999999999</v>
      </c>
      <c r="D44" s="6">
        <f t="shared" ref="D44:G44" si="24">$H$44/12</f>
        <v>4965.3155999999999</v>
      </c>
      <c r="E44" s="6">
        <f t="shared" si="24"/>
        <v>4965.3155999999999</v>
      </c>
      <c r="F44" s="6">
        <f t="shared" si="24"/>
        <v>4965.3155999999999</v>
      </c>
      <c r="G44" s="6">
        <f t="shared" si="24"/>
        <v>4965.3155999999999</v>
      </c>
      <c r="H44" s="6">
        <f>'Profit and Loss Statement'!E16</f>
        <v>59583.787199999999</v>
      </c>
    </row>
    <row r="45" spans="2:8">
      <c r="B45" s="33" t="str">
        <f t="shared" si="22"/>
        <v>Insurance Costs</v>
      </c>
      <c r="C45" s="6">
        <f>$H$45/12</f>
        <v>10525</v>
      </c>
      <c r="D45" s="6">
        <f t="shared" ref="D45:G45" si="25">$H$45/12</f>
        <v>10525</v>
      </c>
      <c r="E45" s="6">
        <f t="shared" si="25"/>
        <v>10525</v>
      </c>
      <c r="F45" s="6">
        <f t="shared" si="25"/>
        <v>10525</v>
      </c>
      <c r="G45" s="6">
        <f t="shared" si="25"/>
        <v>10525</v>
      </c>
      <c r="H45" s="6">
        <f>'Profit and Loss Statement'!E17</f>
        <v>126300</v>
      </c>
    </row>
    <row r="46" spans="2:8">
      <c r="B46" s="33" t="str">
        <f t="shared" si="22"/>
        <v>Marketing</v>
      </c>
      <c r="C46" s="6">
        <f>$H$46/12</f>
        <v>3919.9860000000003</v>
      </c>
      <c r="D46" s="6">
        <f t="shared" ref="D46:G46" si="26">$H$46/12</f>
        <v>3919.9860000000003</v>
      </c>
      <c r="E46" s="6">
        <f t="shared" si="26"/>
        <v>3919.9860000000003</v>
      </c>
      <c r="F46" s="6">
        <f t="shared" si="26"/>
        <v>3919.9860000000003</v>
      </c>
      <c r="G46" s="6">
        <f t="shared" si="26"/>
        <v>3919.9860000000003</v>
      </c>
      <c r="H46" s="6">
        <f>'Profit and Loss Statement'!E18</f>
        <v>47039.832000000002</v>
      </c>
    </row>
    <row r="47" spans="2:8">
      <c r="B47" s="33" t="str">
        <f t="shared" si="22"/>
        <v>Professional Fees and Licensure</v>
      </c>
      <c r="C47" s="6">
        <f>$H$47/12</f>
        <v>416.66666666666669</v>
      </c>
      <c r="D47" s="6">
        <f t="shared" ref="D47:G47" si="27">$H$47/12</f>
        <v>416.66666666666669</v>
      </c>
      <c r="E47" s="6">
        <f t="shared" si="27"/>
        <v>416.66666666666669</v>
      </c>
      <c r="F47" s="6">
        <f t="shared" si="27"/>
        <v>416.66666666666669</v>
      </c>
      <c r="G47" s="6">
        <f t="shared" si="27"/>
        <v>416.66666666666669</v>
      </c>
      <c r="H47" s="6">
        <f>'Profit and Loss Statement'!E19</f>
        <v>5000</v>
      </c>
    </row>
    <row r="48" spans="2:8">
      <c r="B48" s="29" t="s">
        <v>14</v>
      </c>
      <c r="C48" s="6">
        <f>$H$48/12</f>
        <v>13419.375</v>
      </c>
      <c r="D48" s="6">
        <f t="shared" ref="D48:G48" si="28">$H$48/12</f>
        <v>13419.375</v>
      </c>
      <c r="E48" s="6">
        <f t="shared" si="28"/>
        <v>13419.375</v>
      </c>
      <c r="F48" s="6">
        <f t="shared" si="28"/>
        <v>13419.375</v>
      </c>
      <c r="G48" s="6">
        <f t="shared" si="28"/>
        <v>13419.375</v>
      </c>
      <c r="H48" s="6">
        <f>'Profit and Loss Statement'!E20</f>
        <v>161032.5</v>
      </c>
    </row>
    <row r="49" spans="2:15">
      <c r="B49" s="28" t="s">
        <v>8</v>
      </c>
      <c r="C49" s="6">
        <f>SUM(C41:C48)</f>
        <v>217958.32494999998</v>
      </c>
      <c r="D49" s="6">
        <f t="shared" ref="D49:G49" si="29">SUM(D41:D48)</f>
        <v>217958.32494999998</v>
      </c>
      <c r="E49" s="6">
        <f t="shared" si="29"/>
        <v>217958.32494999998</v>
      </c>
      <c r="F49" s="6">
        <f t="shared" si="29"/>
        <v>217958.32494999998</v>
      </c>
      <c r="G49" s="6">
        <f t="shared" si="29"/>
        <v>217958.32494999998</v>
      </c>
      <c r="H49" s="6">
        <f>'Profit and Loss Statement'!E21</f>
        <v>2615499.8994</v>
      </c>
    </row>
    <row r="50" spans="2:15">
      <c r="B50" s="30"/>
    </row>
    <row r="51" spans="2:15">
      <c r="B51" s="24" t="s">
        <v>47</v>
      </c>
      <c r="C51" s="25">
        <f>C38-C49</f>
        <v>92403.825050000043</v>
      </c>
      <c r="D51" s="25">
        <f t="shared" ref="D51:H51" si="30">D38-D49</f>
        <v>92423.775049999997</v>
      </c>
      <c r="E51" s="25">
        <f t="shared" si="30"/>
        <v>92443.725050000008</v>
      </c>
      <c r="F51" s="25">
        <f t="shared" si="30"/>
        <v>92463.67505000002</v>
      </c>
      <c r="G51" s="25">
        <f t="shared" si="30"/>
        <v>92483.625050000031</v>
      </c>
      <c r="H51" s="25">
        <f t="shared" si="30"/>
        <v>1108486.8006000002</v>
      </c>
    </row>
    <row r="52" spans="2:15">
      <c r="B52" s="29" t="s">
        <v>15</v>
      </c>
      <c r="C52" s="6">
        <f>(C34/$H$34)*$H$52</f>
        <v>13976.829933989429</v>
      </c>
      <c r="D52" s="6">
        <f t="shared" ref="D52:G52" si="31">(D34/$H$34)*$H$52</f>
        <v>13977.728361059815</v>
      </c>
      <c r="E52" s="6">
        <f t="shared" si="31"/>
        <v>13978.626788130201</v>
      </c>
      <c r="F52" s="6">
        <f t="shared" si="31"/>
        <v>13979.525215200587</v>
      </c>
      <c r="G52" s="6">
        <f t="shared" si="31"/>
        <v>13980.423642270973</v>
      </c>
      <c r="H52" s="6">
        <f>'Profit and Loss Statement'!E24</f>
        <v>167705.78752060622</v>
      </c>
    </row>
    <row r="53" spans="2:15">
      <c r="B53" s="29" t="s">
        <v>101</v>
      </c>
      <c r="C53" s="6">
        <f>(C34/$H$34)*$H$53</f>
        <v>2795.3659867978859</v>
      </c>
      <c r="D53" s="6">
        <f t="shared" ref="D53:G53" si="32">(D34/$H$34)*$H$53</f>
        <v>2795.5456722119629</v>
      </c>
      <c r="E53" s="6">
        <f t="shared" si="32"/>
        <v>2795.72535762604</v>
      </c>
      <c r="F53" s="6">
        <f t="shared" si="32"/>
        <v>2795.9050430401171</v>
      </c>
      <c r="G53" s="6">
        <f t="shared" si="32"/>
        <v>2796.0847284541942</v>
      </c>
      <c r="H53" s="6">
        <f>'Profit and Loss Statement'!E25</f>
        <v>33541.157504121242</v>
      </c>
    </row>
    <row r="54" spans="2:15">
      <c r="B54" s="29" t="s">
        <v>16</v>
      </c>
      <c r="C54" s="6">
        <f>'Loan Amortization Table'!D21</f>
        <v>25625.694344177307</v>
      </c>
      <c r="D54" s="6">
        <f>'Loan Amortization Table'!D22</f>
        <v>25472.992054857536</v>
      </c>
      <c r="E54" s="6">
        <f>'Loan Amortization Table'!D23</f>
        <v>25319.271750275635</v>
      </c>
      <c r="F54" s="6">
        <f>'Loan Amortization Table'!D24</f>
        <v>25164.526643663186</v>
      </c>
      <c r="G54" s="6">
        <f>'Loan Amortization Table'!D25</f>
        <v>25008.749903006657</v>
      </c>
      <c r="H54" s="6">
        <f>'Profit and Loss Statement'!E26</f>
        <v>310162.65051757533</v>
      </c>
    </row>
    <row r="55" spans="2:15">
      <c r="B55" s="29" t="s">
        <v>54</v>
      </c>
      <c r="C55" s="6">
        <f>$H$55/12</f>
        <v>10625.083333333334</v>
      </c>
      <c r="D55" s="6">
        <f t="shared" ref="D55:G55" si="33">$H$55/12</f>
        <v>10625.083333333334</v>
      </c>
      <c r="E55" s="6">
        <f t="shared" si="33"/>
        <v>10625.083333333334</v>
      </c>
      <c r="F55" s="6">
        <f t="shared" si="33"/>
        <v>10625.083333333334</v>
      </c>
      <c r="G55" s="6">
        <f t="shared" si="33"/>
        <v>10625.083333333334</v>
      </c>
      <c r="H55" s="6">
        <f>'Profit and Loss Statement'!E27</f>
        <v>127501</v>
      </c>
    </row>
    <row r="56" spans="2:15">
      <c r="B56" s="38" t="s">
        <v>17</v>
      </c>
      <c r="C56" s="39">
        <f>C51-SUM(C52:C55)</f>
        <v>39380.851451702089</v>
      </c>
      <c r="D56" s="39">
        <f t="shared" ref="D56:G56" si="34">D51-SUM(D52:D55)</f>
        <v>39552.425628537349</v>
      </c>
      <c r="E56" s="39">
        <f t="shared" si="34"/>
        <v>39725.017820634799</v>
      </c>
      <c r="F56" s="39">
        <f t="shared" si="34"/>
        <v>39898.634814762794</v>
      </c>
      <c r="G56" s="39">
        <f t="shared" si="34"/>
        <v>40073.283442934866</v>
      </c>
      <c r="H56" s="39">
        <f>'Profit and Loss Statement'!E28</f>
        <v>469576.20505769737</v>
      </c>
    </row>
    <row r="60" spans="2:15">
      <c r="B60" s="7" t="s">
        <v>65</v>
      </c>
      <c r="C60" s="3"/>
      <c r="D60" s="3"/>
      <c r="E60" s="3"/>
      <c r="F60" s="3"/>
      <c r="G60" s="3"/>
      <c r="K60" s="7" t="s">
        <v>3</v>
      </c>
      <c r="L60" s="3"/>
      <c r="M60" s="3"/>
      <c r="N60" s="3"/>
      <c r="O60" s="3"/>
    </row>
    <row r="61" spans="2:15">
      <c r="B61" s="11" t="s">
        <v>74</v>
      </c>
      <c r="C61" s="8">
        <v>1</v>
      </c>
      <c r="D61" s="8">
        <f>C61+1</f>
        <v>2</v>
      </c>
      <c r="E61" s="8">
        <f t="shared" ref="E61:F61" si="35">D61+1</f>
        <v>3</v>
      </c>
      <c r="F61" s="8">
        <f t="shared" si="35"/>
        <v>4</v>
      </c>
      <c r="G61" s="8" t="s">
        <v>3</v>
      </c>
      <c r="K61" s="112" t="s">
        <v>74</v>
      </c>
      <c r="L61" s="8">
        <v>1</v>
      </c>
      <c r="M61" s="8">
        <f>L61+1</f>
        <v>2</v>
      </c>
      <c r="N61" s="8">
        <f t="shared" ref="N61" si="36">M61+1</f>
        <v>3</v>
      </c>
      <c r="O61" s="8">
        <f t="shared" ref="O61" si="37">N61+1</f>
        <v>4</v>
      </c>
    </row>
    <row r="62" spans="2:15">
      <c r="B62" s="37" t="s">
        <v>51</v>
      </c>
      <c r="C62" s="6">
        <f>$G$62*L62</f>
        <v>1175995.8</v>
      </c>
      <c r="D62" s="6">
        <f t="shared" ref="D62:F62" si="38">$G$62*M62</f>
        <v>1175995.8</v>
      </c>
      <c r="E62" s="6">
        <f t="shared" si="38"/>
        <v>1175995.8</v>
      </c>
      <c r="F62" s="6">
        <f t="shared" si="38"/>
        <v>1175995.8</v>
      </c>
      <c r="G62" s="6">
        <f>'Profit and Loss Statement'!F6</f>
        <v>4703983.2</v>
      </c>
      <c r="K62" s="4" t="s">
        <v>113</v>
      </c>
      <c r="L62" s="109">
        <v>0.25</v>
      </c>
      <c r="M62" s="109">
        <v>0.25</v>
      </c>
      <c r="N62" s="109">
        <v>0.25</v>
      </c>
      <c r="O62" s="109">
        <v>0.25</v>
      </c>
    </row>
    <row r="63" spans="2:15">
      <c r="B63" s="31" t="s">
        <v>52</v>
      </c>
      <c r="C63" s="6">
        <f>$G$63*L62</f>
        <v>58799.789999999994</v>
      </c>
      <c r="D63" s="6">
        <f t="shared" ref="D63:F63" si="39">$G$63*M62</f>
        <v>58799.789999999994</v>
      </c>
      <c r="E63" s="6">
        <f t="shared" si="39"/>
        <v>58799.789999999994</v>
      </c>
      <c r="F63" s="6">
        <f t="shared" si="39"/>
        <v>58799.789999999994</v>
      </c>
      <c r="G63" s="6">
        <f>'Profit and Loss Statement'!F7</f>
        <v>235199.15999999997</v>
      </c>
    </row>
    <row r="64" spans="2:15">
      <c r="B64" s="29" t="s">
        <v>12</v>
      </c>
      <c r="C64" s="17">
        <f>1-(C63/C62)</f>
        <v>0.95</v>
      </c>
      <c r="D64" s="17">
        <f t="shared" ref="D64" si="40">1-(D63/D62)</f>
        <v>0.95</v>
      </c>
      <c r="E64" s="17">
        <f t="shared" ref="E64" si="41">1-(E63/E62)</f>
        <v>0.95</v>
      </c>
      <c r="F64" s="17">
        <f t="shared" ref="F64:G64" si="42">1-(F63/F62)</f>
        <v>0.95</v>
      </c>
      <c r="G64" s="17">
        <f t="shared" si="42"/>
        <v>0.95</v>
      </c>
    </row>
    <row r="65" spans="2:7">
      <c r="B65" s="30"/>
    </row>
    <row r="66" spans="2:7">
      <c r="B66" s="37" t="s">
        <v>10</v>
      </c>
      <c r="C66" s="6">
        <f>C62-C63</f>
        <v>1117196.01</v>
      </c>
      <c r="D66" s="6">
        <f t="shared" ref="D66:G66" si="43">D62-D63</f>
        <v>1117196.01</v>
      </c>
      <c r="E66" s="6">
        <f t="shared" si="43"/>
        <v>1117196.01</v>
      </c>
      <c r="F66" s="6">
        <f t="shared" si="43"/>
        <v>1117196.01</v>
      </c>
      <c r="G66" s="6">
        <f t="shared" si="43"/>
        <v>4468784.04</v>
      </c>
    </row>
    <row r="67" spans="2:7">
      <c r="B67" s="30"/>
    </row>
    <row r="68" spans="2:7">
      <c r="B68" s="30" t="s">
        <v>13</v>
      </c>
    </row>
    <row r="69" spans="2:7">
      <c r="B69" s="31" t="s">
        <v>53</v>
      </c>
      <c r="C69" s="6">
        <f>$G$69/4</f>
        <v>542037.5</v>
      </c>
      <c r="D69" s="6">
        <f t="shared" ref="D69:F69" si="44">$G$69/4</f>
        <v>542037.5</v>
      </c>
      <c r="E69" s="6">
        <f t="shared" si="44"/>
        <v>542037.5</v>
      </c>
      <c r="F69" s="6">
        <f t="shared" si="44"/>
        <v>542037.5</v>
      </c>
      <c r="G69" s="6">
        <f>'Profit and Loss Statement'!F13</f>
        <v>2168150</v>
      </c>
    </row>
    <row r="70" spans="2:7">
      <c r="B70" s="33" t="str">
        <f>B42</f>
        <v>Facility Costs</v>
      </c>
      <c r="C70" s="6">
        <f>$G$70/4</f>
        <v>12875</v>
      </c>
      <c r="D70" s="6">
        <f t="shared" ref="D70:F70" si="45">$G$70/4</f>
        <v>12875</v>
      </c>
      <c r="E70" s="6">
        <f t="shared" si="45"/>
        <v>12875</v>
      </c>
      <c r="F70" s="6">
        <f t="shared" si="45"/>
        <v>12875</v>
      </c>
      <c r="G70" s="6">
        <f>'Profit and Loss Statement'!F14</f>
        <v>51500</v>
      </c>
    </row>
    <row r="71" spans="2:7">
      <c r="B71" s="33" t="str">
        <f t="shared" ref="B71:B75" si="46">B43</f>
        <v>General and Administrative</v>
      </c>
      <c r="C71" s="6">
        <f>$G$71/4</f>
        <v>18463.13406</v>
      </c>
      <c r="D71" s="6">
        <f t="shared" ref="D71:F71" si="47">$G$71/4</f>
        <v>18463.13406</v>
      </c>
      <c r="E71" s="6">
        <f t="shared" si="47"/>
        <v>18463.13406</v>
      </c>
      <c r="F71" s="6">
        <f t="shared" si="47"/>
        <v>18463.13406</v>
      </c>
      <c r="G71" s="6">
        <f>'Profit and Loss Statement'!F15</f>
        <v>73852.536240000001</v>
      </c>
    </row>
    <row r="72" spans="2:7">
      <c r="B72" s="33" t="str">
        <f t="shared" si="46"/>
        <v>Equipment Costs</v>
      </c>
      <c r="C72" s="6">
        <f>$G$72/4</f>
        <v>17875.136160000002</v>
      </c>
      <c r="D72" s="6">
        <f t="shared" ref="D72:F72" si="48">$G$72/4</f>
        <v>17875.136160000002</v>
      </c>
      <c r="E72" s="6">
        <f t="shared" si="48"/>
        <v>17875.136160000002</v>
      </c>
      <c r="F72" s="6">
        <f t="shared" si="48"/>
        <v>17875.136160000002</v>
      </c>
      <c r="G72" s="6">
        <f>'Profit and Loss Statement'!F16</f>
        <v>71500.544640000007</v>
      </c>
    </row>
    <row r="73" spans="2:7">
      <c r="B73" s="33" t="str">
        <f t="shared" si="46"/>
        <v>Insurance Costs</v>
      </c>
      <c r="C73" s="6">
        <f>$G$73/4</f>
        <v>32522.25</v>
      </c>
      <c r="D73" s="6">
        <f t="shared" ref="D73:F73" si="49">$G$73/4</f>
        <v>32522.25</v>
      </c>
      <c r="E73" s="6">
        <f t="shared" si="49"/>
        <v>32522.25</v>
      </c>
      <c r="F73" s="6">
        <f t="shared" si="49"/>
        <v>32522.25</v>
      </c>
      <c r="G73" s="6">
        <f>'Profit and Loss Statement'!F17</f>
        <v>130089</v>
      </c>
    </row>
    <row r="74" spans="2:7">
      <c r="B74" s="33" t="str">
        <f t="shared" si="46"/>
        <v>Marketing</v>
      </c>
      <c r="C74" s="6">
        <f>$G$74/4</f>
        <v>14111.949600000002</v>
      </c>
      <c r="D74" s="6">
        <f t="shared" ref="D74:F74" si="50">$G$74/4</f>
        <v>14111.949600000002</v>
      </c>
      <c r="E74" s="6">
        <f t="shared" si="50"/>
        <v>14111.949600000002</v>
      </c>
      <c r="F74" s="6">
        <f t="shared" si="50"/>
        <v>14111.949600000002</v>
      </c>
      <c r="G74" s="6">
        <f>'Profit and Loss Statement'!F18</f>
        <v>56447.798400000007</v>
      </c>
    </row>
    <row r="75" spans="2:7">
      <c r="B75" s="33" t="str">
        <f t="shared" si="46"/>
        <v>Professional Fees and Licensure</v>
      </c>
      <c r="C75" s="6">
        <f>$G$75/4</f>
        <v>1687.5</v>
      </c>
      <c r="D75" s="6">
        <f t="shared" ref="D75:F75" si="51">$G$75/4</f>
        <v>1687.5</v>
      </c>
      <c r="E75" s="6">
        <f t="shared" si="51"/>
        <v>1687.5</v>
      </c>
      <c r="F75" s="6">
        <f t="shared" si="51"/>
        <v>1687.5</v>
      </c>
      <c r="G75" s="6">
        <f>'Profit and Loss Statement'!F19</f>
        <v>6750</v>
      </c>
    </row>
    <row r="76" spans="2:7">
      <c r="B76" s="29" t="s">
        <v>14</v>
      </c>
      <c r="C76" s="6">
        <f>$G$76/4</f>
        <v>41465.868750000001</v>
      </c>
      <c r="D76" s="6">
        <f t="shared" ref="D76:F76" si="52">$G$76/4</f>
        <v>41465.868750000001</v>
      </c>
      <c r="E76" s="6">
        <f t="shared" si="52"/>
        <v>41465.868750000001</v>
      </c>
      <c r="F76" s="6">
        <f t="shared" si="52"/>
        <v>41465.868750000001</v>
      </c>
      <c r="G76" s="6">
        <f>'Profit and Loss Statement'!F20</f>
        <v>165863.47500000001</v>
      </c>
    </row>
    <row r="77" spans="2:7">
      <c r="B77" s="28" t="s">
        <v>8</v>
      </c>
      <c r="C77" s="6">
        <f>SUM(C69:C76)</f>
        <v>681038.33857000002</v>
      </c>
      <c r="D77" s="6">
        <f t="shared" ref="D77:F77" si="53">SUM(D69:D76)</f>
        <v>681038.33857000002</v>
      </c>
      <c r="E77" s="6">
        <f t="shared" si="53"/>
        <v>681038.33857000002</v>
      </c>
      <c r="F77" s="6">
        <f t="shared" si="53"/>
        <v>681038.33857000002</v>
      </c>
      <c r="G77" s="6">
        <f>SUM(G69:G76)</f>
        <v>2724153.3542800001</v>
      </c>
    </row>
    <row r="78" spans="2:7">
      <c r="B78" s="30"/>
    </row>
    <row r="79" spans="2:7">
      <c r="B79" s="24" t="s">
        <v>47</v>
      </c>
      <c r="C79" s="25">
        <f>C66-C77</f>
        <v>436157.67142999999</v>
      </c>
      <c r="D79" s="25">
        <f t="shared" ref="D79:F79" si="54">D66-D77</f>
        <v>436157.67142999999</v>
      </c>
      <c r="E79" s="25">
        <f t="shared" si="54"/>
        <v>436157.67142999999</v>
      </c>
      <c r="F79" s="25">
        <f t="shared" si="54"/>
        <v>436157.67142999999</v>
      </c>
      <c r="G79" s="25">
        <f t="shared" ref="G79" si="55">G66-G77</f>
        <v>1744630.68572</v>
      </c>
    </row>
    <row r="80" spans="2:7">
      <c r="B80" s="29" t="s">
        <v>15</v>
      </c>
      <c r="C80" s="6">
        <f>$G$80*L62</f>
        <v>83097.519659300626</v>
      </c>
      <c r="D80" s="6">
        <f t="shared" ref="D80:F80" si="56">$G$80*M62</f>
        <v>83097.519659300626</v>
      </c>
      <c r="E80" s="6">
        <f t="shared" si="56"/>
        <v>83097.519659300626</v>
      </c>
      <c r="F80" s="6">
        <f t="shared" si="56"/>
        <v>83097.519659300626</v>
      </c>
      <c r="G80" s="6">
        <f>'Profit and Loss Statement'!F24</f>
        <v>332390.0786372025</v>
      </c>
    </row>
    <row r="81" spans="2:15">
      <c r="B81" s="29" t="s">
        <v>101</v>
      </c>
      <c r="C81" s="6">
        <f>$G$81*L62</f>
        <v>16619.503931860127</v>
      </c>
      <c r="D81" s="6">
        <f t="shared" ref="D81:F81" si="57">$G$81*M62</f>
        <v>16619.503931860127</v>
      </c>
      <c r="E81" s="6">
        <f t="shared" si="57"/>
        <v>16619.503931860127</v>
      </c>
      <c r="F81" s="6">
        <f t="shared" si="57"/>
        <v>16619.503931860127</v>
      </c>
      <c r="G81" s="6">
        <f>'Profit and Loss Statement'!F25</f>
        <v>66478.015727440506</v>
      </c>
    </row>
    <row r="82" spans="2:15">
      <c r="B82" s="29" t="s">
        <v>16</v>
      </c>
      <c r="C82" s="6">
        <f>SUM('Loan Amortization Table'!D26:D28)</f>
        <v>74081.169485827471</v>
      </c>
      <c r="D82" s="6">
        <f>SUM('Loan Amortization Table'!D29:D31)</f>
        <v>72641.374496459292</v>
      </c>
      <c r="E82" s="6">
        <f>SUM('Loan Amortization Table'!D32:D34)</f>
        <v>71172.591208032594</v>
      </c>
      <c r="F82" s="6">
        <f>SUM('Loan Amortization Table'!D35:D37)</f>
        <v>69674.235980870522</v>
      </c>
      <c r="G82" s="6">
        <f>'Profit and Loss Statement'!F26</f>
        <v>287569.37117118988</v>
      </c>
    </row>
    <row r="83" spans="2:15">
      <c r="B83" s="29" t="s">
        <v>54</v>
      </c>
      <c r="C83" s="6">
        <f>$G$83/4</f>
        <v>31875.25</v>
      </c>
      <c r="D83" s="6">
        <f t="shared" ref="D83:F83" si="58">$G$83/4</f>
        <v>31875.25</v>
      </c>
      <c r="E83" s="6">
        <f t="shared" si="58"/>
        <v>31875.25</v>
      </c>
      <c r="F83" s="6">
        <f t="shared" si="58"/>
        <v>31875.25</v>
      </c>
      <c r="G83" s="6">
        <f>'Profit and Loss Statement'!F27</f>
        <v>127501</v>
      </c>
    </row>
    <row r="84" spans="2:15">
      <c r="B84" s="38" t="s">
        <v>17</v>
      </c>
      <c r="C84" s="39">
        <f>C79-SUM(C80:C83)</f>
        <v>230484.22835301177</v>
      </c>
      <c r="D84" s="39">
        <f t="shared" ref="D84:F84" si="59">D79-SUM(D80:D83)</f>
        <v>231924.02334237995</v>
      </c>
      <c r="E84" s="39">
        <f t="shared" si="59"/>
        <v>233392.80663080665</v>
      </c>
      <c r="F84" s="39">
        <f t="shared" si="59"/>
        <v>234891.16185796872</v>
      </c>
      <c r="G84" s="39">
        <f>'Profit and Loss Statement'!F28</f>
        <v>930692.22018416715</v>
      </c>
    </row>
    <row r="90" spans="2:15">
      <c r="B90" s="7" t="s">
        <v>65</v>
      </c>
      <c r="C90" s="3"/>
      <c r="D90" s="3"/>
      <c r="E90" s="3"/>
      <c r="F90" s="3"/>
      <c r="G90" s="3"/>
      <c r="K90" s="7" t="s">
        <v>4</v>
      </c>
      <c r="L90" s="3"/>
      <c r="M90" s="3"/>
      <c r="N90" s="3"/>
      <c r="O90" s="3"/>
    </row>
    <row r="91" spans="2:15">
      <c r="B91" s="11" t="s">
        <v>74</v>
      </c>
      <c r="C91" s="8">
        <v>1</v>
      </c>
      <c r="D91" s="8">
        <f>C91+1</f>
        <v>2</v>
      </c>
      <c r="E91" s="8">
        <f t="shared" ref="E91" si="60">D91+1</f>
        <v>3</v>
      </c>
      <c r="F91" s="8">
        <f t="shared" ref="F91" si="61">E91+1</f>
        <v>4</v>
      </c>
      <c r="G91" s="8" t="s">
        <v>4</v>
      </c>
      <c r="K91" s="112" t="s">
        <v>74</v>
      </c>
      <c r="L91" s="8">
        <v>1</v>
      </c>
      <c r="M91" s="8">
        <f>L91+1</f>
        <v>2</v>
      </c>
      <c r="N91" s="8">
        <f t="shared" ref="N91" si="62">M91+1</f>
        <v>3</v>
      </c>
      <c r="O91" s="8">
        <f t="shared" ref="O91" si="63">N91+1</f>
        <v>4</v>
      </c>
    </row>
    <row r="92" spans="2:15">
      <c r="B92" s="37" t="s">
        <v>51</v>
      </c>
      <c r="C92" s="6">
        <f>$G$92*L92</f>
        <v>1352395.17</v>
      </c>
      <c r="D92" s="6">
        <f t="shared" ref="D92:F92" si="64">$G$92*M92</f>
        <v>1352395.17</v>
      </c>
      <c r="E92" s="6">
        <f t="shared" si="64"/>
        <v>1352395.17</v>
      </c>
      <c r="F92" s="6">
        <f t="shared" si="64"/>
        <v>1352395.17</v>
      </c>
      <c r="G92" s="6">
        <f>'Profit and Loss Statement'!G6</f>
        <v>5409580.6799999997</v>
      </c>
      <c r="K92" s="4" t="s">
        <v>113</v>
      </c>
      <c r="L92" s="109">
        <v>0.25</v>
      </c>
      <c r="M92" s="109">
        <v>0.25</v>
      </c>
      <c r="N92" s="109">
        <v>0.25</v>
      </c>
      <c r="O92" s="109">
        <v>0.25</v>
      </c>
    </row>
    <row r="93" spans="2:15">
      <c r="B93" s="31" t="s">
        <v>52</v>
      </c>
      <c r="C93" s="6">
        <f>$G$93*L92</f>
        <v>67619.758499999996</v>
      </c>
      <c r="D93" s="6">
        <f t="shared" ref="D93:F93" si="65">$G$93*M92</f>
        <v>67619.758499999996</v>
      </c>
      <c r="E93" s="6">
        <f t="shared" si="65"/>
        <v>67619.758499999996</v>
      </c>
      <c r="F93" s="6">
        <f t="shared" si="65"/>
        <v>67619.758499999996</v>
      </c>
      <c r="G93" s="6">
        <f>'Profit and Loss Statement'!G7</f>
        <v>270479.03399999999</v>
      </c>
    </row>
    <row r="94" spans="2:15">
      <c r="B94" s="29" t="s">
        <v>12</v>
      </c>
      <c r="C94" s="17">
        <f>1-(C93/C92)</f>
        <v>0.95</v>
      </c>
      <c r="D94" s="17">
        <f t="shared" ref="D94:G94" si="66">1-(D93/D92)</f>
        <v>0.95</v>
      </c>
      <c r="E94" s="17">
        <f t="shared" si="66"/>
        <v>0.95</v>
      </c>
      <c r="F94" s="17">
        <f t="shared" si="66"/>
        <v>0.95</v>
      </c>
      <c r="G94" s="17">
        <f t="shared" si="66"/>
        <v>0.95</v>
      </c>
    </row>
    <row r="95" spans="2:15">
      <c r="B95" s="30"/>
    </row>
    <row r="96" spans="2:15">
      <c r="B96" s="37" t="s">
        <v>10</v>
      </c>
      <c r="C96" s="6">
        <f>C92-C93</f>
        <v>1284775.4114999999</v>
      </c>
      <c r="D96" s="6">
        <f t="shared" ref="D96:G96" si="67">D92-D93</f>
        <v>1284775.4114999999</v>
      </c>
      <c r="E96" s="6">
        <f t="shared" si="67"/>
        <v>1284775.4114999999</v>
      </c>
      <c r="F96" s="6">
        <f t="shared" si="67"/>
        <v>1284775.4114999999</v>
      </c>
      <c r="G96" s="6">
        <f t="shared" si="67"/>
        <v>5139101.6459999997</v>
      </c>
    </row>
    <row r="97" spans="2:7">
      <c r="B97" s="30"/>
    </row>
    <row r="98" spans="2:7">
      <c r="B98" s="30" t="s">
        <v>13</v>
      </c>
    </row>
    <row r="99" spans="2:7">
      <c r="B99" s="31" t="s">
        <v>53</v>
      </c>
      <c r="C99" s="6">
        <f>$G$99/4</f>
        <v>558298.625</v>
      </c>
      <c r="D99" s="6">
        <f>$G$99/4</f>
        <v>558298.625</v>
      </c>
      <c r="E99" s="6">
        <f>$G$99/4</f>
        <v>558298.625</v>
      </c>
      <c r="F99" s="6">
        <f>$G$99/4</f>
        <v>558298.625</v>
      </c>
      <c r="G99" s="6">
        <f>'Profit and Loss Statement'!G13</f>
        <v>2233194.5</v>
      </c>
    </row>
    <row r="100" spans="2:7">
      <c r="B100" s="33" t="str">
        <f>B70</f>
        <v>Facility Costs</v>
      </c>
      <c r="C100" s="6">
        <f>$G$100/4</f>
        <v>13261.25</v>
      </c>
      <c r="D100" s="6">
        <f t="shared" ref="D100:F100" si="68">$G$100/4</f>
        <v>13261.25</v>
      </c>
      <c r="E100" s="6">
        <f t="shared" si="68"/>
        <v>13261.25</v>
      </c>
      <c r="F100" s="6">
        <f t="shared" si="68"/>
        <v>13261.25</v>
      </c>
      <c r="G100" s="6">
        <f>'Profit and Loss Statement'!G14</f>
        <v>53045</v>
      </c>
    </row>
    <row r="101" spans="2:7">
      <c r="B101" s="33" t="str">
        <f t="shared" ref="B101:B105" si="69">B71</f>
        <v>General and Administrative</v>
      </c>
      <c r="C101" s="6">
        <f>$G101/4</f>
        <v>21232.604168999998</v>
      </c>
      <c r="D101" s="6">
        <f t="shared" ref="D101:F101" si="70">$G101/4</f>
        <v>21232.604168999998</v>
      </c>
      <c r="E101" s="6">
        <f t="shared" si="70"/>
        <v>21232.604168999998</v>
      </c>
      <c r="F101" s="6">
        <f t="shared" si="70"/>
        <v>21232.604168999998</v>
      </c>
      <c r="G101" s="6">
        <f>'Profit and Loss Statement'!G15</f>
        <v>84930.416675999993</v>
      </c>
    </row>
    <row r="102" spans="2:7">
      <c r="B102" s="33" t="str">
        <f t="shared" si="69"/>
        <v>Equipment Costs</v>
      </c>
      <c r="C102" s="6">
        <f>$G$102/4</f>
        <v>20556.406584</v>
      </c>
      <c r="D102" s="6">
        <f t="shared" ref="D102:F102" si="71">$G$102/4</f>
        <v>20556.406584</v>
      </c>
      <c r="E102" s="6">
        <f t="shared" si="71"/>
        <v>20556.406584</v>
      </c>
      <c r="F102" s="6">
        <f t="shared" si="71"/>
        <v>20556.406584</v>
      </c>
      <c r="G102" s="6">
        <f>'Profit and Loss Statement'!G16</f>
        <v>82225.626336000001</v>
      </c>
    </row>
    <row r="103" spans="2:7">
      <c r="B103" s="33" t="str">
        <f t="shared" si="69"/>
        <v>Insurance Costs</v>
      </c>
      <c r="C103" s="6">
        <f>$G$103/4</f>
        <v>33497.917499999996</v>
      </c>
      <c r="D103" s="6">
        <f t="shared" ref="D103:F103" si="72">$G$103/4</f>
        <v>33497.917499999996</v>
      </c>
      <c r="E103" s="6">
        <f t="shared" si="72"/>
        <v>33497.917499999996</v>
      </c>
      <c r="F103" s="6">
        <f t="shared" si="72"/>
        <v>33497.917499999996</v>
      </c>
      <c r="G103" s="6">
        <f>'Profit and Loss Statement'!G17</f>
        <v>133991.66999999998</v>
      </c>
    </row>
    <row r="104" spans="2:7">
      <c r="B104" s="33" t="str">
        <f t="shared" si="69"/>
        <v>Marketing</v>
      </c>
      <c r="C104" s="6">
        <f>$G$104/4</f>
        <v>16228.742039999999</v>
      </c>
      <c r="D104" s="6">
        <f t="shared" ref="D104:F104" si="73">$G$104/4</f>
        <v>16228.742039999999</v>
      </c>
      <c r="E104" s="6">
        <f t="shared" si="73"/>
        <v>16228.742039999999</v>
      </c>
      <c r="F104" s="6">
        <f t="shared" si="73"/>
        <v>16228.742039999999</v>
      </c>
      <c r="G104" s="6">
        <f>'Profit and Loss Statement'!G18</f>
        <v>64914.968159999997</v>
      </c>
    </row>
    <row r="105" spans="2:7">
      <c r="B105" s="33" t="str">
        <f t="shared" si="69"/>
        <v>Professional Fees and Licensure</v>
      </c>
      <c r="C105" s="6">
        <f>$G$105/4</f>
        <v>2278.125</v>
      </c>
      <c r="D105" s="6">
        <f t="shared" ref="D105:F105" si="74">$G$105/4</f>
        <v>2278.125</v>
      </c>
      <c r="E105" s="6">
        <f t="shared" si="74"/>
        <v>2278.125</v>
      </c>
      <c r="F105" s="6">
        <f t="shared" si="74"/>
        <v>2278.125</v>
      </c>
      <c r="G105" s="6">
        <f>'Profit and Loss Statement'!G19</f>
        <v>9112.5</v>
      </c>
    </row>
    <row r="106" spans="2:7">
      <c r="B106" s="29" t="s">
        <v>14</v>
      </c>
      <c r="C106" s="6">
        <f>$G$106/4</f>
        <v>42709.8448125</v>
      </c>
      <c r="D106" s="6">
        <f t="shared" ref="D106:F106" si="75">$G$106/4</f>
        <v>42709.8448125</v>
      </c>
      <c r="E106" s="6">
        <f t="shared" si="75"/>
        <v>42709.8448125</v>
      </c>
      <c r="F106" s="6">
        <f t="shared" si="75"/>
        <v>42709.8448125</v>
      </c>
      <c r="G106" s="6">
        <f>'Profit and Loss Statement'!G20</f>
        <v>170839.37925</v>
      </c>
    </row>
    <row r="107" spans="2:7">
      <c r="B107" s="28" t="s">
        <v>8</v>
      </c>
      <c r="C107" s="6">
        <f>SUM(C99:C106)</f>
        <v>708063.51510549989</v>
      </c>
      <c r="D107" s="6">
        <f t="shared" ref="D107:F107" si="76">SUM(D99:D106)</f>
        <v>708063.51510549989</v>
      </c>
      <c r="E107" s="6">
        <f t="shared" si="76"/>
        <v>708063.51510549989</v>
      </c>
      <c r="F107" s="6">
        <f t="shared" si="76"/>
        <v>708063.51510549989</v>
      </c>
      <c r="G107" s="6">
        <f>SUM(G99:G106)</f>
        <v>2832254.0604219995</v>
      </c>
    </row>
    <row r="108" spans="2:7">
      <c r="B108" s="30"/>
    </row>
    <row r="109" spans="2:7">
      <c r="B109" s="24" t="s">
        <v>47</v>
      </c>
      <c r="C109" s="25">
        <f>C96-C107</f>
        <v>576711.89639450004</v>
      </c>
      <c r="D109" s="25">
        <f t="shared" ref="D109:G109" si="77">D96-D107</f>
        <v>576711.89639450004</v>
      </c>
      <c r="E109" s="25">
        <f t="shared" si="77"/>
        <v>576711.89639450004</v>
      </c>
      <c r="F109" s="25">
        <f t="shared" si="77"/>
        <v>576711.89639450004</v>
      </c>
      <c r="G109" s="25">
        <f t="shared" si="77"/>
        <v>2306847.5855780002</v>
      </c>
    </row>
    <row r="110" spans="2:7">
      <c r="B110" s="29" t="s">
        <v>15</v>
      </c>
      <c r="C110" s="6">
        <f>$G$110*L92</f>
        <v>119765.35779975688</v>
      </c>
      <c r="D110" s="6">
        <f t="shared" ref="D110:F110" si="78">$G$110*M92</f>
        <v>119765.35779975688</v>
      </c>
      <c r="E110" s="6">
        <f t="shared" si="78"/>
        <v>119765.35779975688</v>
      </c>
      <c r="F110" s="6">
        <f t="shared" si="78"/>
        <v>119765.35779975688</v>
      </c>
      <c r="G110" s="6">
        <f>'Profit and Loss Statement'!G24</f>
        <v>479061.43119902752</v>
      </c>
    </row>
    <row r="111" spans="2:7">
      <c r="B111" s="29" t="s">
        <v>101</v>
      </c>
      <c r="C111" s="6">
        <f>$G$111*L92</f>
        <v>23953.071559951379</v>
      </c>
      <c r="D111" s="6">
        <f t="shared" ref="D111:F111" si="79">$G$111*M92</f>
        <v>23953.071559951379</v>
      </c>
      <c r="E111" s="6">
        <f t="shared" si="79"/>
        <v>23953.071559951379</v>
      </c>
      <c r="F111" s="6">
        <f t="shared" si="79"/>
        <v>23953.071559951379</v>
      </c>
      <c r="G111" s="6">
        <f>'Profit and Loss Statement'!G25</f>
        <v>95812.286239805515</v>
      </c>
    </row>
    <row r="112" spans="2:7">
      <c r="B112" s="29" t="s">
        <v>16</v>
      </c>
      <c r="C112" s="6">
        <f>SUM('Loan Amortization Table'!D38:D40)</f>
        <v>68145.713424511137</v>
      </c>
      <c r="D112" s="6">
        <f>SUM('Loan Amortization Table'!D41:D43)</f>
        <v>66586.416161121495</v>
      </c>
      <c r="E112" s="6">
        <f>SUM('Loan Amortization Table'!D44:D46)</f>
        <v>64995.724584148251</v>
      </c>
      <c r="F112" s="6">
        <f>SUM('Loan Amortization Table'!D47:D49)</f>
        <v>63373.006612109268</v>
      </c>
      <c r="G112" s="6">
        <f>'Profit and Loss Statement'!G26</f>
        <v>263100.86078189017</v>
      </c>
    </row>
    <row r="113" spans="2:15">
      <c r="B113" s="29" t="s">
        <v>54</v>
      </c>
      <c r="C113" s="6">
        <f>$G$113/4</f>
        <v>31875.25</v>
      </c>
      <c r="D113" s="6">
        <f>$G$113/4</f>
        <v>31875.25</v>
      </c>
      <c r="E113" s="6">
        <f>$G$113/4</f>
        <v>31875.25</v>
      </c>
      <c r="F113" s="6">
        <f>$G$113/4</f>
        <v>31875.25</v>
      </c>
      <c r="G113" s="6">
        <f>'Profit and Loss Statement'!G27</f>
        <v>127501</v>
      </c>
    </row>
    <row r="114" spans="2:15">
      <c r="B114" s="38" t="s">
        <v>17</v>
      </c>
      <c r="C114" s="39">
        <f>C109-SUM(C110:C113)</f>
        <v>332972.50361028063</v>
      </c>
      <c r="D114" s="39">
        <f t="shared" ref="D114:F114" si="80">D109-SUM(D110:D113)</f>
        <v>334531.80087367026</v>
      </c>
      <c r="E114" s="39">
        <f t="shared" si="80"/>
        <v>336122.49245064351</v>
      </c>
      <c r="F114" s="39">
        <f t="shared" si="80"/>
        <v>337745.21042268252</v>
      </c>
      <c r="G114" s="39">
        <f>'Profit and Loss Statement'!G28</f>
        <v>1341372.007357277</v>
      </c>
    </row>
    <row r="117" spans="2:15">
      <c r="B117" s="114"/>
      <c r="K117" s="114"/>
    </row>
    <row r="118" spans="2:15">
      <c r="C118" s="122"/>
      <c r="D118" s="122"/>
      <c r="E118" s="122"/>
      <c r="F118" s="122"/>
      <c r="G118" s="122"/>
      <c r="L118" s="122"/>
      <c r="M118" s="122"/>
      <c r="N118" s="122"/>
      <c r="O118" s="122"/>
    </row>
    <row r="119" spans="2:15">
      <c r="B119" s="126"/>
      <c r="C119" s="1"/>
      <c r="D119" s="1"/>
      <c r="E119" s="1"/>
      <c r="F119" s="1"/>
      <c r="G119" s="1"/>
      <c r="L119" s="128"/>
      <c r="M119" s="128"/>
      <c r="N119" s="128"/>
      <c r="O119" s="128"/>
    </row>
    <row r="120" spans="2:15">
      <c r="C120" s="1"/>
      <c r="D120" s="1"/>
      <c r="E120" s="1"/>
      <c r="F120" s="1"/>
      <c r="G120" s="1"/>
    </row>
    <row r="121" spans="2:15">
      <c r="C121" s="127"/>
      <c r="D121" s="127"/>
      <c r="E121" s="127"/>
      <c r="F121" s="127"/>
      <c r="G121" s="127"/>
    </row>
    <row r="123" spans="2:15">
      <c r="B123" s="126"/>
      <c r="C123" s="1"/>
      <c r="D123" s="1"/>
      <c r="E123" s="1"/>
      <c r="F123" s="1"/>
      <c r="G123" s="1"/>
    </row>
    <row r="125" spans="2:15">
      <c r="I125" s="114"/>
      <c r="J125" s="114"/>
      <c r="K125" s="114"/>
    </row>
    <row r="126" spans="2:15">
      <c r="C126" s="1"/>
      <c r="D126" s="1"/>
      <c r="E126" s="1"/>
      <c r="F126" s="1"/>
      <c r="G126" s="1"/>
      <c r="I126" s="116">
        <f>SUM(C126:F126)</f>
        <v>0</v>
      </c>
      <c r="J126" s="116">
        <f>G126-I126</f>
        <v>0</v>
      </c>
      <c r="K126" s="114"/>
    </row>
    <row r="127" spans="2:15">
      <c r="C127" s="1"/>
      <c r="D127" s="1"/>
      <c r="E127" s="1"/>
      <c r="F127" s="1"/>
      <c r="G127" s="1"/>
      <c r="I127" s="116">
        <f t="shared" ref="I127:I133" si="81">SUM(C127:F127)</f>
        <v>0</v>
      </c>
      <c r="J127" s="116">
        <f t="shared" ref="J127:J133" si="82">G127-I127</f>
        <v>0</v>
      </c>
      <c r="K127" s="114"/>
    </row>
    <row r="128" spans="2:15">
      <c r="C128" s="1"/>
      <c r="D128" s="1"/>
      <c r="E128" s="1"/>
      <c r="F128" s="1"/>
      <c r="G128" s="1"/>
      <c r="I128" s="116">
        <f t="shared" si="81"/>
        <v>0</v>
      </c>
      <c r="J128" s="116">
        <f t="shared" si="82"/>
        <v>0</v>
      </c>
      <c r="K128" s="114"/>
    </row>
    <row r="129" spans="2:11">
      <c r="C129" s="1"/>
      <c r="D129" s="1"/>
      <c r="E129" s="1"/>
      <c r="F129" s="1"/>
      <c r="G129" s="1"/>
      <c r="I129" s="116">
        <f t="shared" si="81"/>
        <v>0</v>
      </c>
      <c r="J129" s="116">
        <f t="shared" si="82"/>
        <v>0</v>
      </c>
      <c r="K129" s="114"/>
    </row>
    <row r="130" spans="2:11">
      <c r="C130" s="1"/>
      <c r="D130" s="1"/>
      <c r="E130" s="1"/>
      <c r="F130" s="1"/>
      <c r="G130" s="1"/>
      <c r="I130" s="116">
        <f t="shared" si="81"/>
        <v>0</v>
      </c>
      <c r="J130" s="116">
        <f t="shared" si="82"/>
        <v>0</v>
      </c>
      <c r="K130" s="114"/>
    </row>
    <row r="131" spans="2:11">
      <c r="C131" s="1"/>
      <c r="D131" s="1"/>
      <c r="E131" s="1"/>
      <c r="F131" s="1"/>
      <c r="G131" s="1"/>
      <c r="I131" s="116">
        <f t="shared" si="81"/>
        <v>0</v>
      </c>
      <c r="J131" s="116">
        <f t="shared" si="82"/>
        <v>0</v>
      </c>
      <c r="K131" s="114"/>
    </row>
    <row r="132" spans="2:11">
      <c r="C132" s="1"/>
      <c r="D132" s="1"/>
      <c r="E132" s="1"/>
      <c r="F132" s="1"/>
      <c r="G132" s="1"/>
      <c r="I132" s="116">
        <f t="shared" si="81"/>
        <v>0</v>
      </c>
      <c r="J132" s="116">
        <f t="shared" si="82"/>
        <v>0</v>
      </c>
      <c r="K132" s="114"/>
    </row>
    <row r="133" spans="2:11">
      <c r="C133" s="1"/>
      <c r="D133" s="1"/>
      <c r="E133" s="1"/>
      <c r="F133" s="1"/>
      <c r="G133" s="1"/>
      <c r="I133" s="116">
        <f t="shared" si="81"/>
        <v>0</v>
      </c>
      <c r="J133" s="116">
        <f t="shared" si="82"/>
        <v>0</v>
      </c>
      <c r="K133" s="114"/>
    </row>
    <row r="134" spans="2:11">
      <c r="B134" s="126"/>
      <c r="C134" s="1"/>
      <c r="D134" s="1"/>
      <c r="E134" s="1"/>
      <c r="F134" s="1"/>
      <c r="G134" s="1"/>
      <c r="I134" s="116"/>
      <c r="J134" s="114"/>
      <c r="K134" s="114"/>
    </row>
    <row r="136" spans="2:11">
      <c r="B136" s="126"/>
      <c r="C136" s="125"/>
      <c r="D136" s="125"/>
      <c r="E136" s="125"/>
      <c r="F136" s="125"/>
      <c r="G136" s="125"/>
    </row>
    <row r="137" spans="2:11">
      <c r="C137" s="1"/>
      <c r="D137" s="1"/>
      <c r="E137" s="1"/>
      <c r="F137" s="1"/>
      <c r="G137" s="1"/>
    </row>
    <row r="138" spans="2:11">
      <c r="C138" s="1"/>
      <c r="D138" s="1"/>
      <c r="E138" s="1"/>
      <c r="F138" s="1"/>
      <c r="G138" s="1"/>
    </row>
    <row r="139" spans="2:11">
      <c r="C139" s="1"/>
      <c r="D139" s="1"/>
      <c r="E139" s="1"/>
      <c r="F139" s="1"/>
      <c r="G139" s="1"/>
    </row>
    <row r="140" spans="2:11">
      <c r="C140" s="1"/>
      <c r="D140" s="1"/>
      <c r="E140" s="1"/>
      <c r="F140" s="1"/>
      <c r="G140" s="1"/>
    </row>
    <row r="141" spans="2:11">
      <c r="B141" s="126"/>
      <c r="C141" s="125"/>
      <c r="D141" s="125"/>
      <c r="E141" s="125"/>
      <c r="F141" s="125"/>
      <c r="G141" s="125"/>
    </row>
    <row r="144" spans="2:11">
      <c r="B144" s="114"/>
      <c r="K144" s="114"/>
    </row>
    <row r="145" spans="2:15">
      <c r="C145" s="122"/>
      <c r="D145" s="122"/>
      <c r="E145" s="122"/>
      <c r="F145" s="122"/>
      <c r="G145" s="122"/>
      <c r="L145" s="122"/>
      <c r="M145" s="122"/>
      <c r="N145" s="122"/>
      <c r="O145" s="122"/>
    </row>
    <row r="146" spans="2:15">
      <c r="B146" s="126"/>
      <c r="C146" s="1"/>
      <c r="D146" s="1"/>
      <c r="E146" s="1"/>
      <c r="F146" s="1"/>
      <c r="G146" s="1"/>
      <c r="L146" s="128"/>
      <c r="M146" s="128"/>
      <c r="N146" s="128"/>
      <c r="O146" s="128"/>
    </row>
    <row r="147" spans="2:15">
      <c r="C147" s="1"/>
      <c r="D147" s="1"/>
      <c r="E147" s="1"/>
      <c r="F147" s="1"/>
      <c r="G147" s="1"/>
    </row>
    <row r="148" spans="2:15">
      <c r="C148" s="127"/>
      <c r="D148" s="127"/>
      <c r="E148" s="127"/>
      <c r="F148" s="127"/>
      <c r="G148" s="127"/>
    </row>
    <row r="150" spans="2:15">
      <c r="B150" s="126"/>
      <c r="C150" s="1"/>
      <c r="D150" s="1"/>
      <c r="E150" s="1"/>
      <c r="F150" s="1"/>
      <c r="G150" s="1"/>
    </row>
    <row r="153" spans="2:15">
      <c r="C153" s="1"/>
      <c r="D153" s="1"/>
      <c r="E153" s="1"/>
      <c r="F153" s="1"/>
      <c r="G153" s="1"/>
    </row>
    <row r="154" spans="2:15">
      <c r="C154" s="1"/>
      <c r="D154" s="1"/>
      <c r="E154" s="1"/>
      <c r="F154" s="1"/>
      <c r="G154" s="1"/>
    </row>
    <row r="155" spans="2:15">
      <c r="C155" s="1"/>
      <c r="D155" s="1"/>
      <c r="E155" s="1"/>
      <c r="F155" s="1"/>
      <c r="G155" s="1"/>
    </row>
    <row r="156" spans="2:15">
      <c r="C156" s="1"/>
      <c r="D156" s="1"/>
      <c r="E156" s="1"/>
      <c r="F156" s="1"/>
      <c r="G156" s="1"/>
    </row>
    <row r="157" spans="2:15">
      <c r="C157" s="1"/>
      <c r="D157" s="1"/>
      <c r="E157" s="1"/>
      <c r="F157" s="1"/>
      <c r="G157" s="1"/>
    </row>
    <row r="158" spans="2:15">
      <c r="C158" s="1"/>
      <c r="D158" s="1"/>
      <c r="E158" s="1"/>
      <c r="F158" s="1"/>
      <c r="G158" s="1"/>
    </row>
    <row r="159" spans="2:15">
      <c r="C159" s="1"/>
      <c r="D159" s="1"/>
      <c r="E159" s="1"/>
      <c r="F159" s="1"/>
      <c r="G159" s="1"/>
    </row>
    <row r="160" spans="2:15">
      <c r="C160" s="1"/>
      <c r="D160" s="1"/>
      <c r="E160" s="1"/>
      <c r="F160" s="1"/>
      <c r="G160" s="1"/>
    </row>
    <row r="161" spans="2:7">
      <c r="B161" s="126"/>
      <c r="C161" s="1"/>
      <c r="D161" s="1"/>
      <c r="E161" s="1"/>
      <c r="F161" s="1"/>
      <c r="G161" s="1"/>
    </row>
    <row r="163" spans="2:7">
      <c r="B163" s="126"/>
      <c r="C163" s="125"/>
      <c r="D163" s="125"/>
      <c r="E163" s="125"/>
      <c r="F163" s="125"/>
      <c r="G163" s="125"/>
    </row>
    <row r="164" spans="2:7">
      <c r="C164" s="1"/>
      <c r="D164" s="1"/>
      <c r="E164" s="1"/>
      <c r="F164" s="1"/>
      <c r="G164" s="1"/>
    </row>
    <row r="165" spans="2:7">
      <c r="C165" s="1"/>
      <c r="D165" s="1"/>
      <c r="E165" s="1"/>
      <c r="F165" s="1"/>
      <c r="G165" s="1"/>
    </row>
    <row r="166" spans="2:7">
      <c r="C166" s="1"/>
      <c r="D166" s="1"/>
      <c r="E166" s="1"/>
      <c r="F166" s="1"/>
      <c r="G166" s="1"/>
    </row>
    <row r="167" spans="2:7">
      <c r="C167" s="1"/>
      <c r="D167" s="1"/>
      <c r="E167" s="1"/>
      <c r="F167" s="1"/>
      <c r="G167" s="1"/>
    </row>
    <row r="168" spans="2:7">
      <c r="B168" s="126"/>
      <c r="C168" s="125"/>
      <c r="D168" s="125"/>
      <c r="E168" s="125"/>
      <c r="F168" s="125"/>
      <c r="G168" s="125"/>
    </row>
  </sheetData>
  <conditionalFormatting sqref="G60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90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117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144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82196-E9CD-4023-A0B5-431EAF0942B5}">
  <dimension ref="C4:J151"/>
  <sheetViews>
    <sheetView showGridLines="0" workbookViewId="0">
      <selection activeCell="U7" sqref="U7"/>
    </sheetView>
  </sheetViews>
  <sheetFormatPr defaultRowHeight="15"/>
  <cols>
    <col min="3" max="3" width="27.5703125" customWidth="1"/>
    <col min="4" max="6" width="11.140625" bestFit="1" customWidth="1"/>
    <col min="7" max="7" width="10.85546875" bestFit="1" customWidth="1"/>
    <col min="8" max="8" width="11.140625" bestFit="1" customWidth="1"/>
    <col min="9" max="9" width="11.85546875" customWidth="1"/>
    <col min="10" max="10" width="10.140625" bestFit="1" customWidth="1"/>
  </cols>
  <sheetData>
    <row r="4" spans="3:10">
      <c r="C4" s="7" t="s">
        <v>66</v>
      </c>
      <c r="D4" s="3"/>
      <c r="E4" s="3"/>
      <c r="F4" s="3"/>
      <c r="G4" s="3"/>
      <c r="H4" s="3"/>
      <c r="I4" s="3"/>
      <c r="J4" s="3"/>
    </row>
    <row r="5" spans="3:10">
      <c r="C5" s="29" t="s">
        <v>5</v>
      </c>
      <c r="D5" s="19">
        <v>1</v>
      </c>
      <c r="E5" s="19">
        <f>D5+1</f>
        <v>2</v>
      </c>
      <c r="F5" s="19">
        <f t="shared" ref="F5:J5" si="0">E5+1</f>
        <v>3</v>
      </c>
      <c r="G5" s="19">
        <f t="shared" si="0"/>
        <v>4</v>
      </c>
      <c r="H5" s="19">
        <f t="shared" si="0"/>
        <v>5</v>
      </c>
      <c r="I5" s="19">
        <f t="shared" si="0"/>
        <v>6</v>
      </c>
      <c r="J5" s="19">
        <f t="shared" si="0"/>
        <v>7</v>
      </c>
    </row>
    <row r="6" spans="3:10">
      <c r="C6" s="41" t="s">
        <v>67</v>
      </c>
      <c r="D6" s="13">
        <f>'Expanded Profit and Loss'!C28+'Expanded Profit and Loss'!C27</f>
        <v>48832.859249937275</v>
      </c>
      <c r="E6" s="13">
        <f>'Expanded Profit and Loss'!D28+'Expanded Profit and Loss'!D27</f>
        <v>48997.493611289327</v>
      </c>
      <c r="F6" s="13">
        <f>'Expanded Profit and Loss'!E28+'Expanded Profit and Loss'!E27</f>
        <v>49163.099722466963</v>
      </c>
      <c r="G6" s="13">
        <f>'Expanded Profit and Loss'!F28+'Expanded Profit and Loss'!F27</f>
        <v>49329.684061802283</v>
      </c>
      <c r="H6" s="13">
        <f>'Expanded Profit and Loss'!G28+'Expanded Profit and Loss'!G27</f>
        <v>49497.253150816468</v>
      </c>
      <c r="I6" s="13">
        <f>'Expanded Profit and Loss'!H28+'Expanded Profit and Loss'!H27</f>
        <v>49665.813554507302</v>
      </c>
      <c r="J6" s="13">
        <f>'Expanded Profit and Loss'!I28+'Expanded Profit and Loss'!I27</f>
        <v>49835.371881639308</v>
      </c>
    </row>
    <row r="7" spans="3:10">
      <c r="C7" s="30"/>
    </row>
    <row r="8" spans="3:10">
      <c r="C8" s="35" t="s">
        <v>19</v>
      </c>
    </row>
    <row r="9" spans="3:10">
      <c r="C9" s="12" t="s">
        <v>20</v>
      </c>
      <c r="D9" s="13">
        <f>'Cash Flow Analysis'!E9</f>
        <v>1000000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</row>
    <row r="10" spans="3:10">
      <c r="C10" s="31" t="s">
        <v>21</v>
      </c>
      <c r="D10" s="6">
        <f>'Cash Flow Analysis'!E10</f>
        <v>4000000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3:10">
      <c r="C11" s="12" t="s">
        <v>22</v>
      </c>
      <c r="D11" s="13">
        <f>$I$36/12</f>
        <v>427.91666666666669</v>
      </c>
      <c r="E11" s="13">
        <f t="shared" ref="E11:J11" si="1">$I$36/12</f>
        <v>427.91666666666669</v>
      </c>
      <c r="F11" s="13">
        <f t="shared" si="1"/>
        <v>427.91666666666669</v>
      </c>
      <c r="G11" s="13">
        <f t="shared" si="1"/>
        <v>427.91666666666669</v>
      </c>
      <c r="H11" s="13">
        <f t="shared" si="1"/>
        <v>427.91666666666669</v>
      </c>
      <c r="I11" s="13">
        <f t="shared" si="1"/>
        <v>427.91666666666669</v>
      </c>
      <c r="J11" s="13">
        <f t="shared" si="1"/>
        <v>427.91666666666669</v>
      </c>
    </row>
    <row r="12" spans="3:10">
      <c r="C12" s="37" t="s">
        <v>23</v>
      </c>
      <c r="D12" s="26">
        <f>SUM(D9:D11)</f>
        <v>5000427.916666667</v>
      </c>
      <c r="E12" s="26">
        <f t="shared" ref="E12:J12" si="2">SUM(E9:E11)</f>
        <v>427.91666666666669</v>
      </c>
      <c r="F12" s="26">
        <f t="shared" si="2"/>
        <v>427.91666666666669</v>
      </c>
      <c r="G12" s="26">
        <f t="shared" si="2"/>
        <v>427.91666666666669</v>
      </c>
      <c r="H12" s="26">
        <f t="shared" si="2"/>
        <v>427.91666666666669</v>
      </c>
      <c r="I12" s="26">
        <f t="shared" si="2"/>
        <v>427.91666666666669</v>
      </c>
      <c r="J12" s="26">
        <f t="shared" si="2"/>
        <v>427.91666666666669</v>
      </c>
    </row>
    <row r="13" spans="3:10">
      <c r="C13" s="30"/>
    </row>
    <row r="14" spans="3:10">
      <c r="C14" s="30"/>
    </row>
    <row r="15" spans="3:10">
      <c r="C15" s="41" t="s">
        <v>18</v>
      </c>
      <c r="D15" s="27">
        <f>D6+D12</f>
        <v>5049260.7759166043</v>
      </c>
      <c r="E15" s="27">
        <f t="shared" ref="E15:J15" si="3">E6+E12</f>
        <v>49425.410277955991</v>
      </c>
      <c r="F15" s="27">
        <f t="shared" si="3"/>
        <v>49591.016389133627</v>
      </c>
      <c r="G15" s="27">
        <f t="shared" si="3"/>
        <v>49757.600728468948</v>
      </c>
      <c r="H15" s="27">
        <f t="shared" si="3"/>
        <v>49925.169817483133</v>
      </c>
      <c r="I15" s="27">
        <f t="shared" si="3"/>
        <v>50093.730221173966</v>
      </c>
      <c r="J15" s="27">
        <f t="shared" si="3"/>
        <v>50263.288548305973</v>
      </c>
    </row>
    <row r="16" spans="3:10">
      <c r="C16" s="30"/>
    </row>
    <row r="17" spans="3:10">
      <c r="C17" s="30" t="s">
        <v>24</v>
      </c>
    </row>
    <row r="18" spans="3:10">
      <c r="C18" s="31" t="s">
        <v>68</v>
      </c>
      <c r="D18" s="6">
        <f>'Loan Amortization Table'!C14</f>
        <v>21864.371075476101</v>
      </c>
      <c r="E18" s="6">
        <f>'Loan Amortization Table'!C15</f>
        <v>22010.133549312606</v>
      </c>
      <c r="F18" s="6">
        <f>'Loan Amortization Table'!C16</f>
        <v>22156.867772974692</v>
      </c>
      <c r="G18" s="6">
        <f>'Loan Amortization Table'!C17</f>
        <v>22304.580224794521</v>
      </c>
      <c r="H18" s="6">
        <f>'Loan Amortization Table'!C18</f>
        <v>22453.277426293153</v>
      </c>
      <c r="I18" s="6">
        <f>'Loan Amortization Table'!C19</f>
        <v>22602.96594246844</v>
      </c>
      <c r="J18" s="6">
        <f>'Loan Amortization Table'!C20</f>
        <v>22753.652382084896</v>
      </c>
    </row>
    <row r="19" spans="3:10">
      <c r="C19" s="12" t="s">
        <v>25</v>
      </c>
      <c r="D19" s="13">
        <f>$I$44/12</f>
        <v>299.54166666666663</v>
      </c>
      <c r="E19" s="13">
        <f t="shared" ref="E19:J19" si="4">$I$44/12</f>
        <v>299.54166666666663</v>
      </c>
      <c r="F19" s="13">
        <f t="shared" si="4"/>
        <v>299.54166666666663</v>
      </c>
      <c r="G19" s="13">
        <f t="shared" si="4"/>
        <v>299.54166666666663</v>
      </c>
      <c r="H19" s="13">
        <f t="shared" si="4"/>
        <v>299.54166666666663</v>
      </c>
      <c r="I19" s="13">
        <f t="shared" si="4"/>
        <v>299.54166666666663</v>
      </c>
      <c r="J19" s="13">
        <f t="shared" si="4"/>
        <v>299.54166666666663</v>
      </c>
    </row>
    <row r="20" spans="3:10">
      <c r="C20" s="31" t="s">
        <v>33</v>
      </c>
      <c r="D20" s="6">
        <f>I45</f>
        <v>4650000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3:10">
      <c r="C21" s="12" t="s">
        <v>32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</row>
    <row r="22" spans="3:10">
      <c r="C22" s="37" t="s">
        <v>26</v>
      </c>
      <c r="D22" s="26">
        <f>SUM(D18:D21)</f>
        <v>4672163.9127421426</v>
      </c>
      <c r="E22" s="26">
        <f t="shared" ref="E22:J22" si="5">SUM(E18:E21)</f>
        <v>22309.675215979274</v>
      </c>
      <c r="F22" s="26">
        <f t="shared" si="5"/>
        <v>22456.40943964136</v>
      </c>
      <c r="G22" s="26">
        <f t="shared" si="5"/>
        <v>22604.121891461189</v>
      </c>
      <c r="H22" s="26">
        <f t="shared" si="5"/>
        <v>22752.81909295982</v>
      </c>
      <c r="I22" s="26">
        <f t="shared" si="5"/>
        <v>22902.507609135107</v>
      </c>
      <c r="J22" s="26">
        <f t="shared" si="5"/>
        <v>23053.194048751564</v>
      </c>
    </row>
    <row r="23" spans="3:10">
      <c r="C23" s="30"/>
    </row>
    <row r="24" spans="3:10">
      <c r="C24" s="42" t="s">
        <v>27</v>
      </c>
      <c r="D24" s="25">
        <f>D15-D22</f>
        <v>377096.86317446176</v>
      </c>
      <c r="E24" s="25">
        <f t="shared" ref="E24:J24" si="6">E15-E22</f>
        <v>27115.735061976717</v>
      </c>
      <c r="F24" s="25">
        <f t="shared" si="6"/>
        <v>27134.606949492267</v>
      </c>
      <c r="G24" s="25">
        <f t="shared" si="6"/>
        <v>27153.478837007759</v>
      </c>
      <c r="H24" s="25">
        <f t="shared" si="6"/>
        <v>27172.350724523312</v>
      </c>
      <c r="I24" s="25">
        <f t="shared" si="6"/>
        <v>27191.222612038859</v>
      </c>
      <c r="J24" s="25">
        <f t="shared" si="6"/>
        <v>27210.094499554409</v>
      </c>
    </row>
    <row r="25" spans="3:10">
      <c r="C25" s="42" t="s">
        <v>6</v>
      </c>
      <c r="D25" s="25">
        <f>D24</f>
        <v>377096.86317446176</v>
      </c>
      <c r="E25" s="25">
        <f>D25+E24</f>
        <v>404212.59823643847</v>
      </c>
      <c r="F25" s="25">
        <f t="shared" ref="F25:J25" si="7">E25+F24</f>
        <v>431347.20518593071</v>
      </c>
      <c r="G25" s="25">
        <f t="shared" si="7"/>
        <v>458500.68402293848</v>
      </c>
      <c r="H25" s="25">
        <f t="shared" si="7"/>
        <v>485673.03474746179</v>
      </c>
      <c r="I25" s="25">
        <f t="shared" si="7"/>
        <v>512864.25735950063</v>
      </c>
      <c r="J25" s="25">
        <f t="shared" si="7"/>
        <v>540074.35185905499</v>
      </c>
    </row>
    <row r="29" spans="3:10">
      <c r="C29" s="7" t="s">
        <v>66</v>
      </c>
      <c r="D29" s="3"/>
      <c r="E29" s="3"/>
      <c r="F29" s="3"/>
      <c r="G29" s="3"/>
      <c r="H29" s="3"/>
      <c r="I29" s="3"/>
      <c r="J29" s="30"/>
    </row>
    <row r="30" spans="3:10">
      <c r="C30" s="29" t="s">
        <v>5</v>
      </c>
      <c r="D30" s="19">
        <v>8</v>
      </c>
      <c r="E30" s="19">
        <v>9</v>
      </c>
      <c r="F30" s="19">
        <f t="shared" ref="F30" si="8">E30+1</f>
        <v>10</v>
      </c>
      <c r="G30" s="19">
        <f t="shared" ref="G30" si="9">F30+1</f>
        <v>11</v>
      </c>
      <c r="H30" s="19">
        <f t="shared" ref="H30" si="10">G30+1</f>
        <v>12</v>
      </c>
      <c r="I30" s="23" t="s">
        <v>2</v>
      </c>
      <c r="J30" s="43"/>
    </row>
    <row r="31" spans="3:10">
      <c r="C31" s="41" t="s">
        <v>67</v>
      </c>
      <c r="D31" s="13">
        <f>'Expanded Profit and Loss'!C56+'Expanded Profit and Loss'!C55</f>
        <v>50005.934785035424</v>
      </c>
      <c r="E31" s="13">
        <f>'Expanded Profit and Loss'!D56+'Expanded Profit and Loss'!D55</f>
        <v>50177.508961870684</v>
      </c>
      <c r="F31" s="13">
        <f>'Expanded Profit and Loss'!E56+'Expanded Profit and Loss'!E55</f>
        <v>50350.101153968135</v>
      </c>
      <c r="G31" s="13">
        <f>'Expanded Profit and Loss'!F56+'Expanded Profit and Loss'!F55</f>
        <v>50523.71814809613</v>
      </c>
      <c r="H31" s="13">
        <f>'Expanded Profit and Loss'!G56+'Expanded Profit and Loss'!G55</f>
        <v>50698.366776268202</v>
      </c>
      <c r="I31" s="13">
        <f>'Cash Flow Analysis'!E6</f>
        <v>597077.20505769737</v>
      </c>
      <c r="J31" s="30"/>
    </row>
    <row r="32" spans="3:10">
      <c r="C32" s="30"/>
      <c r="J32" s="30"/>
    </row>
    <row r="33" spans="3:10">
      <c r="C33" s="35" t="s">
        <v>19</v>
      </c>
      <c r="J33" s="30"/>
    </row>
    <row r="34" spans="3:10">
      <c r="C34" s="12" t="s">
        <v>20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20">
        <f>'Cash Flow Analysis'!E9</f>
        <v>1000000</v>
      </c>
      <c r="J34" s="30"/>
    </row>
    <row r="35" spans="3:10">
      <c r="C35" s="31" t="s">
        <v>21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14">
        <f>'Cash Flow Analysis'!E10</f>
        <v>4000000</v>
      </c>
      <c r="J35" s="30"/>
    </row>
    <row r="36" spans="3:10">
      <c r="C36" s="12" t="s">
        <v>22</v>
      </c>
      <c r="D36" s="13">
        <f>$I$36/12</f>
        <v>427.91666666666669</v>
      </c>
      <c r="E36" s="13">
        <f t="shared" ref="E36:H36" si="11">$I$36/12</f>
        <v>427.91666666666669</v>
      </c>
      <c r="F36" s="13">
        <f t="shared" si="11"/>
        <v>427.91666666666669</v>
      </c>
      <c r="G36" s="13">
        <f t="shared" si="11"/>
        <v>427.91666666666669</v>
      </c>
      <c r="H36" s="13">
        <f t="shared" si="11"/>
        <v>427.91666666666669</v>
      </c>
      <c r="I36" s="20">
        <f>'Cash Flow Analysis'!E11</f>
        <v>5135</v>
      </c>
      <c r="J36" s="30"/>
    </row>
    <row r="37" spans="3:10">
      <c r="C37" s="37" t="s">
        <v>23</v>
      </c>
      <c r="D37" s="26">
        <f>SUM(D34:D36)</f>
        <v>427.91666666666669</v>
      </c>
      <c r="E37" s="26">
        <f t="shared" ref="E37:H37" si="12">SUM(E34:E36)</f>
        <v>427.91666666666669</v>
      </c>
      <c r="F37" s="26">
        <f t="shared" si="12"/>
        <v>427.91666666666669</v>
      </c>
      <c r="G37" s="26">
        <f t="shared" si="12"/>
        <v>427.91666666666669</v>
      </c>
      <c r="H37" s="26">
        <f t="shared" si="12"/>
        <v>427.91666666666669</v>
      </c>
      <c r="I37" s="44">
        <f>'Cash Flow Analysis'!E12</f>
        <v>5005135</v>
      </c>
      <c r="J37" s="30"/>
    </row>
    <row r="38" spans="3:10">
      <c r="C38" s="30"/>
      <c r="J38" s="30"/>
    </row>
    <row r="39" spans="3:10">
      <c r="C39" s="30"/>
      <c r="J39" s="30"/>
    </row>
    <row r="40" spans="3:10">
      <c r="C40" s="41" t="s">
        <v>18</v>
      </c>
      <c r="D40" s="27">
        <f>D31+D37</f>
        <v>50433.851451702089</v>
      </c>
      <c r="E40" s="27">
        <f t="shared" ref="E40:H40" si="13">E31+E37</f>
        <v>50605.425628537349</v>
      </c>
      <c r="F40" s="27">
        <f t="shared" si="13"/>
        <v>50778.017820634799</v>
      </c>
      <c r="G40" s="27">
        <f t="shared" si="13"/>
        <v>50951.634814762794</v>
      </c>
      <c r="H40" s="27">
        <f t="shared" si="13"/>
        <v>51126.283442934866</v>
      </c>
      <c r="I40" s="36">
        <f>'Cash Flow Analysis'!E15</f>
        <v>5602212.2050576974</v>
      </c>
      <c r="J40" s="30"/>
    </row>
    <row r="41" spans="3:10">
      <c r="C41" s="30"/>
      <c r="J41" s="30"/>
    </row>
    <row r="42" spans="3:10">
      <c r="C42" s="30" t="s">
        <v>24</v>
      </c>
      <c r="J42" s="30"/>
    </row>
    <row r="43" spans="3:10">
      <c r="C43" s="31" t="s">
        <v>68</v>
      </c>
      <c r="D43" s="6">
        <f>'Loan Amortization Table'!C21</f>
        <v>22905.343397965462</v>
      </c>
      <c r="E43" s="6">
        <f>'Loan Amortization Table'!C22</f>
        <v>23058.045687285234</v>
      </c>
      <c r="F43" s="6">
        <f>'Loan Amortization Table'!C23</f>
        <v>23211.765991867134</v>
      </c>
      <c r="G43" s="6">
        <f>'Loan Amortization Table'!C24</f>
        <v>23366.511098479583</v>
      </c>
      <c r="H43" s="6">
        <f>'Loan Amortization Table'!C25</f>
        <v>23522.287839136112</v>
      </c>
      <c r="I43" s="6">
        <f>'Cash Flow Analysis'!E18</f>
        <v>272209.8023881379</v>
      </c>
      <c r="J43" s="30"/>
    </row>
    <row r="44" spans="3:10">
      <c r="C44" s="12" t="s">
        <v>25</v>
      </c>
      <c r="D44" s="13">
        <f>$I$44/12</f>
        <v>299.54166666666663</v>
      </c>
      <c r="E44" s="13">
        <f t="shared" ref="E44:H44" si="14">$I$44/12</f>
        <v>299.54166666666663</v>
      </c>
      <c r="F44" s="13">
        <f t="shared" si="14"/>
        <v>299.54166666666663</v>
      </c>
      <c r="G44" s="13">
        <f t="shared" si="14"/>
        <v>299.54166666666663</v>
      </c>
      <c r="H44" s="13">
        <f t="shared" si="14"/>
        <v>299.54166666666663</v>
      </c>
      <c r="I44" s="13">
        <f>'Cash Flow Analysis'!E19</f>
        <v>3594.4999999999995</v>
      </c>
      <c r="J44" s="30"/>
    </row>
    <row r="45" spans="3:10">
      <c r="C45" s="31" t="s">
        <v>33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f>'Cash Flow Analysis'!E20</f>
        <v>4650000</v>
      </c>
      <c r="J45" s="30"/>
    </row>
    <row r="46" spans="3:10">
      <c r="C46" s="12" t="s">
        <v>32</v>
      </c>
      <c r="D46" s="13">
        <v>0</v>
      </c>
      <c r="E46" s="13">
        <v>0</v>
      </c>
      <c r="F46" s="13">
        <v>0</v>
      </c>
      <c r="G46" s="13">
        <v>0</v>
      </c>
      <c r="H46" s="13">
        <f>I46</f>
        <v>417954.04354038811</v>
      </c>
      <c r="I46" s="13">
        <f>'Cash Flow Analysis'!E21</f>
        <v>417954.04354038811</v>
      </c>
      <c r="J46" s="30"/>
    </row>
    <row r="47" spans="3:10">
      <c r="C47" s="37" t="s">
        <v>26</v>
      </c>
      <c r="D47" s="26">
        <f>SUM(D43:D46)</f>
        <v>23204.88506463213</v>
      </c>
      <c r="E47" s="26">
        <f t="shared" ref="E47:H47" si="15">SUM(E43:E46)</f>
        <v>23357.587353951902</v>
      </c>
      <c r="F47" s="26">
        <f t="shared" si="15"/>
        <v>23511.307658533802</v>
      </c>
      <c r="G47" s="26">
        <f t="shared" si="15"/>
        <v>23666.052765146251</v>
      </c>
      <c r="H47" s="26">
        <f t="shared" si="15"/>
        <v>441775.87304619089</v>
      </c>
      <c r="I47" s="26">
        <f>'Cash Flow Analysis'!E22</f>
        <v>5343758.3459285265</v>
      </c>
      <c r="J47" s="30"/>
    </row>
    <row r="48" spans="3:10">
      <c r="C48" s="30"/>
      <c r="J48" s="30"/>
    </row>
    <row r="49" spans="3:10">
      <c r="C49" s="42" t="s">
        <v>27</v>
      </c>
      <c r="D49" s="25">
        <f>D40-D47</f>
        <v>27228.966387069959</v>
      </c>
      <c r="E49" s="25">
        <f t="shared" ref="E49:H49" si="16">E40-E47</f>
        <v>27247.838274585447</v>
      </c>
      <c r="F49" s="25">
        <f t="shared" si="16"/>
        <v>27266.710162100997</v>
      </c>
      <c r="G49" s="25">
        <f t="shared" si="16"/>
        <v>27285.582049616543</v>
      </c>
      <c r="H49" s="25">
        <f t="shared" si="16"/>
        <v>-390649.58960325603</v>
      </c>
      <c r="I49" s="45">
        <f>'Cash Flow Analysis'!E24</f>
        <v>258453.85912917089</v>
      </c>
      <c r="J49" s="30"/>
    </row>
    <row r="50" spans="3:10">
      <c r="C50" s="42" t="s">
        <v>6</v>
      </c>
      <c r="D50" s="25">
        <f>J25+D49</f>
        <v>567303.31824612501</v>
      </c>
      <c r="E50" s="25">
        <f>D50+E49</f>
        <v>594551.15652071044</v>
      </c>
      <c r="F50" s="25">
        <f t="shared" ref="F50:H50" si="17">E50+F49</f>
        <v>621817.86668281141</v>
      </c>
      <c r="G50" s="25">
        <f t="shared" si="17"/>
        <v>649103.4487324279</v>
      </c>
      <c r="H50" s="25">
        <f t="shared" si="17"/>
        <v>258453.85912917188</v>
      </c>
      <c r="I50" s="45">
        <f>'Cash Flow Analysis'!E25</f>
        <v>258453.85912917089</v>
      </c>
      <c r="J50" s="30"/>
    </row>
    <row r="56" spans="3:10">
      <c r="C56" s="7" t="s">
        <v>66</v>
      </c>
      <c r="D56" s="7"/>
      <c r="E56" s="7"/>
      <c r="F56" s="7"/>
      <c r="G56" s="7"/>
      <c r="H56" s="7"/>
    </row>
    <row r="57" spans="3:10">
      <c r="C57" s="29" t="s">
        <v>74</v>
      </c>
      <c r="D57" s="23">
        <v>1</v>
      </c>
      <c r="E57" s="23">
        <v>2</v>
      </c>
      <c r="F57" s="23">
        <v>3</v>
      </c>
      <c r="G57" s="23">
        <v>4</v>
      </c>
      <c r="H57" s="23" t="s">
        <v>3</v>
      </c>
    </row>
    <row r="58" spans="3:10">
      <c r="C58" s="41" t="s">
        <v>67</v>
      </c>
      <c r="D58" s="48">
        <f>'Expanded Profit and Loss'!C84+'Expanded Profit and Loss'!C83</f>
        <v>262359.47835301177</v>
      </c>
      <c r="E58" s="48">
        <f>'Expanded Profit and Loss'!D84+'Expanded Profit and Loss'!D83</f>
        <v>263799.27334237995</v>
      </c>
      <c r="F58" s="48">
        <f>'Expanded Profit and Loss'!E84+'Expanded Profit and Loss'!E83</f>
        <v>265268.05663080665</v>
      </c>
      <c r="G58" s="48">
        <f>'Expanded Profit and Loss'!F84+'Expanded Profit and Loss'!F83</f>
        <v>266766.41185796872</v>
      </c>
      <c r="H58" s="46">
        <f>'Cash Flow Analysis'!F6</f>
        <v>1058193.2201841671</v>
      </c>
    </row>
    <row r="59" spans="3:10">
      <c r="C59" s="30"/>
      <c r="D59" s="30"/>
      <c r="E59" s="30"/>
      <c r="F59" s="30"/>
      <c r="G59" s="30"/>
      <c r="H59" s="30"/>
    </row>
    <row r="60" spans="3:10">
      <c r="C60" s="35" t="s">
        <v>19</v>
      </c>
      <c r="D60" s="35"/>
      <c r="E60" s="35"/>
      <c r="F60" s="35"/>
      <c r="G60" s="35"/>
      <c r="H60" s="35"/>
    </row>
    <row r="61" spans="3:10">
      <c r="C61" s="12" t="s">
        <v>20</v>
      </c>
      <c r="D61" s="49">
        <f>H61</f>
        <v>0</v>
      </c>
      <c r="E61" s="49">
        <v>0</v>
      </c>
      <c r="F61" s="49">
        <v>0</v>
      </c>
      <c r="G61" s="49">
        <v>0</v>
      </c>
      <c r="H61" s="13">
        <f>'Cash Flow Analysis'!F9</f>
        <v>0</v>
      </c>
    </row>
    <row r="62" spans="3:10">
      <c r="C62" s="31" t="s">
        <v>21</v>
      </c>
      <c r="D62" s="50">
        <f>H62</f>
        <v>0</v>
      </c>
      <c r="E62" s="50">
        <v>0</v>
      </c>
      <c r="F62" s="50">
        <v>0</v>
      </c>
      <c r="G62" s="50">
        <v>0</v>
      </c>
      <c r="H62" s="32">
        <f>'Cash Flow Analysis'!F10</f>
        <v>0</v>
      </c>
    </row>
    <row r="63" spans="3:10">
      <c r="C63" s="12" t="s">
        <v>22</v>
      </c>
      <c r="D63" s="49">
        <f>$H$63/4</f>
        <v>1309.425</v>
      </c>
      <c r="E63" s="49">
        <f>$H$63/4</f>
        <v>1309.425</v>
      </c>
      <c r="F63" s="49">
        <f>$H$63/4</f>
        <v>1309.425</v>
      </c>
      <c r="G63" s="49">
        <f>$H$63/4</f>
        <v>1309.425</v>
      </c>
      <c r="H63" s="13">
        <f>'Cash Flow Analysis'!F11</f>
        <v>5237.7</v>
      </c>
    </row>
    <row r="64" spans="3:10">
      <c r="C64" s="37" t="s">
        <v>23</v>
      </c>
      <c r="D64" s="51">
        <f>SUM(D61:D63)</f>
        <v>1309.425</v>
      </c>
      <c r="E64" s="51">
        <f t="shared" ref="E64:G64" si="18">SUM(E61:E63)</f>
        <v>1309.425</v>
      </c>
      <c r="F64" s="51">
        <f t="shared" si="18"/>
        <v>1309.425</v>
      </c>
      <c r="G64" s="51">
        <f t="shared" si="18"/>
        <v>1309.425</v>
      </c>
      <c r="H64" s="32">
        <f>'Cash Flow Analysis'!F12</f>
        <v>5237.7</v>
      </c>
    </row>
    <row r="65" spans="3:8">
      <c r="C65" s="30"/>
      <c r="D65" s="30"/>
      <c r="E65" s="30"/>
      <c r="F65" s="30"/>
      <c r="G65" s="30"/>
      <c r="H65" s="30"/>
    </row>
    <row r="66" spans="3:8">
      <c r="C66" s="30"/>
      <c r="D66" s="30"/>
      <c r="E66" s="30"/>
      <c r="F66" s="30"/>
      <c r="G66" s="30"/>
      <c r="H66" s="30"/>
    </row>
    <row r="67" spans="3:8">
      <c r="C67" s="41" t="s">
        <v>18</v>
      </c>
      <c r="D67" s="48">
        <f>D58+D64</f>
        <v>263668.90335301176</v>
      </c>
      <c r="E67" s="48">
        <f t="shared" ref="E67:G67" si="19">E58+E64</f>
        <v>265108.69834237994</v>
      </c>
      <c r="F67" s="48">
        <f t="shared" si="19"/>
        <v>266577.48163080664</v>
      </c>
      <c r="G67" s="48">
        <f t="shared" si="19"/>
        <v>268075.83685796871</v>
      </c>
      <c r="H67" s="27">
        <f>'Cash Flow Analysis'!F15</f>
        <v>1063430.9201841671</v>
      </c>
    </row>
    <row r="68" spans="3:8">
      <c r="C68" s="30"/>
      <c r="D68" s="30"/>
      <c r="E68" s="30"/>
      <c r="F68" s="30"/>
      <c r="G68" s="30"/>
      <c r="H68" s="30"/>
    </row>
    <row r="69" spans="3:8">
      <c r="C69" s="30" t="s">
        <v>24</v>
      </c>
      <c r="D69" s="30"/>
      <c r="E69" s="30"/>
      <c r="F69" s="30"/>
      <c r="G69" s="30"/>
      <c r="H69" s="30"/>
    </row>
    <row r="70" spans="3:8">
      <c r="C70" s="31" t="s">
        <v>68</v>
      </c>
      <c r="D70" s="50">
        <f>SUM('Loan Amortization Table'!C26:C28)</f>
        <v>71511.943740600836</v>
      </c>
      <c r="E70" s="50">
        <f>SUM('Loan Amortization Table'!C29:C31)</f>
        <v>72951.738729969016</v>
      </c>
      <c r="F70" s="50">
        <f>SUM('Loan Amortization Table'!C32:C34)</f>
        <v>74420.522018395714</v>
      </c>
      <c r="G70" s="50">
        <f>SUM('Loan Amortization Table'!C35:C37)</f>
        <v>75918.877245557785</v>
      </c>
      <c r="H70" s="32">
        <f>'Cash Flow Analysis'!F18</f>
        <v>294803.08173452335</v>
      </c>
    </row>
    <row r="71" spans="3:8">
      <c r="C71" s="12" t="s">
        <v>25</v>
      </c>
      <c r="D71" s="49">
        <f>$H$71/4</f>
        <v>916.59749999999985</v>
      </c>
      <c r="E71" s="49">
        <f>$H$71/4</f>
        <v>916.59749999999985</v>
      </c>
      <c r="F71" s="49">
        <f>$H$71/4</f>
        <v>916.59749999999985</v>
      </c>
      <c r="G71" s="49">
        <f>$H$71/4</f>
        <v>916.59749999999985</v>
      </c>
      <c r="H71" s="13">
        <f>'Cash Flow Analysis'!F19</f>
        <v>3666.3899999999994</v>
      </c>
    </row>
    <row r="72" spans="3:8">
      <c r="C72" s="31" t="s">
        <v>33</v>
      </c>
      <c r="D72" s="50">
        <f>H72</f>
        <v>0</v>
      </c>
      <c r="E72" s="50">
        <v>0</v>
      </c>
      <c r="F72" s="50">
        <v>0</v>
      </c>
      <c r="G72" s="50">
        <v>0</v>
      </c>
      <c r="H72" s="32">
        <f>'Cash Flow Analysis'!F20</f>
        <v>0</v>
      </c>
    </row>
    <row r="73" spans="3:8">
      <c r="C73" s="12" t="s">
        <v>32</v>
      </c>
      <c r="D73" s="49">
        <v>0</v>
      </c>
      <c r="E73" s="49">
        <v>0</v>
      </c>
      <c r="F73" s="49">
        <v>0</v>
      </c>
      <c r="G73" s="49">
        <f>H73</f>
        <v>740735.254128917</v>
      </c>
      <c r="H73" s="13">
        <f>'Cash Flow Analysis'!F21</f>
        <v>740735.254128917</v>
      </c>
    </row>
    <row r="74" spans="3:8">
      <c r="C74" s="37" t="s">
        <v>26</v>
      </c>
      <c r="D74" s="51">
        <f>SUM(D70:D73)</f>
        <v>72428.54124060084</v>
      </c>
      <c r="E74" s="51">
        <f t="shared" ref="E74:G74" si="20">SUM(E70:E73)</f>
        <v>73868.33622996902</v>
      </c>
      <c r="F74" s="51">
        <f t="shared" si="20"/>
        <v>75337.119518395717</v>
      </c>
      <c r="G74" s="51">
        <f t="shared" si="20"/>
        <v>817570.72887447476</v>
      </c>
      <c r="H74" s="34">
        <f>'Cash Flow Analysis'!F22</f>
        <v>1039204.7258634404</v>
      </c>
    </row>
    <row r="75" spans="3:8">
      <c r="C75" s="30"/>
      <c r="D75" s="47"/>
      <c r="E75" s="47"/>
      <c r="F75" s="47"/>
      <c r="G75" s="47"/>
      <c r="H75" s="47"/>
    </row>
    <row r="76" spans="3:8">
      <c r="C76" s="42" t="s">
        <v>27</v>
      </c>
      <c r="D76" s="52">
        <f>D67-D74</f>
        <v>191240.36211241092</v>
      </c>
      <c r="E76" s="52">
        <f t="shared" ref="E76:G76" si="21">E67-E74</f>
        <v>191240.36211241092</v>
      </c>
      <c r="F76" s="52">
        <f t="shared" si="21"/>
        <v>191240.36211241092</v>
      </c>
      <c r="G76" s="52">
        <f t="shared" si="21"/>
        <v>-549494.89201650606</v>
      </c>
      <c r="H76" s="40">
        <f>'Cash Flow Analysis'!F24</f>
        <v>24226.194320726674</v>
      </c>
    </row>
    <row r="77" spans="3:8">
      <c r="C77" s="42" t="s">
        <v>6</v>
      </c>
      <c r="D77" s="52">
        <f>I50+D76</f>
        <v>449694.22124158184</v>
      </c>
      <c r="E77" s="52">
        <f>D77+E76</f>
        <v>640934.58335399278</v>
      </c>
      <c r="F77" s="52">
        <f t="shared" ref="F77:G77" si="22">E77+F76</f>
        <v>832174.94546640373</v>
      </c>
      <c r="G77" s="52">
        <f t="shared" si="22"/>
        <v>282680.05344989768</v>
      </c>
      <c r="H77" s="40">
        <f>'Cash Flow Analysis'!F25</f>
        <v>282680.05344989756</v>
      </c>
    </row>
    <row r="82" spans="3:8">
      <c r="C82" s="7" t="s">
        <v>66</v>
      </c>
      <c r="D82" s="7"/>
      <c r="E82" s="7"/>
      <c r="F82" s="7"/>
      <c r="G82" s="7"/>
      <c r="H82" s="7"/>
    </row>
    <row r="83" spans="3:8">
      <c r="C83" s="29" t="s">
        <v>74</v>
      </c>
      <c r="D83" s="23">
        <v>1</v>
      </c>
      <c r="E83" s="23">
        <v>2</v>
      </c>
      <c r="F83" s="23">
        <v>3</v>
      </c>
      <c r="G83" s="23">
        <v>4</v>
      </c>
      <c r="H83" s="23" t="s">
        <v>4</v>
      </c>
    </row>
    <row r="84" spans="3:8">
      <c r="C84" s="41" t="s">
        <v>67</v>
      </c>
      <c r="D84" s="48">
        <f>'Expanded Profit and Loss'!C114+'Expanded Profit and Loss'!C113</f>
        <v>364847.75361028063</v>
      </c>
      <c r="E84" s="48">
        <f>'Expanded Profit and Loss'!D114+'Expanded Profit and Loss'!D113</f>
        <v>366407.05087367026</v>
      </c>
      <c r="F84" s="48">
        <f>'Expanded Profit and Loss'!E114+'Expanded Profit and Loss'!E113</f>
        <v>367997.74245064351</v>
      </c>
      <c r="G84" s="48">
        <f>'Expanded Profit and Loss'!F114+'Expanded Profit and Loss'!F113</f>
        <v>369620.46042268252</v>
      </c>
      <c r="H84" s="27">
        <f>'Cash Flow Analysis'!G6</f>
        <v>1468873.007357277</v>
      </c>
    </row>
    <row r="85" spans="3:8">
      <c r="C85" s="30"/>
      <c r="D85" s="30"/>
      <c r="E85" s="30"/>
      <c r="F85" s="30"/>
      <c r="G85" s="30"/>
      <c r="H85" s="30"/>
    </row>
    <row r="86" spans="3:8">
      <c r="C86" s="35" t="s">
        <v>19</v>
      </c>
      <c r="D86" s="35"/>
      <c r="E86" s="35"/>
      <c r="F86" s="35"/>
      <c r="G86" s="35"/>
      <c r="H86" s="35"/>
    </row>
    <row r="87" spans="3:8">
      <c r="C87" s="12" t="s">
        <v>20</v>
      </c>
      <c r="D87" s="49">
        <f>H87</f>
        <v>0</v>
      </c>
      <c r="E87" s="49">
        <v>0</v>
      </c>
      <c r="F87" s="49">
        <v>0</v>
      </c>
      <c r="G87" s="49">
        <v>0</v>
      </c>
      <c r="H87" s="13">
        <f>'Cash Flow Analysis'!G9</f>
        <v>0</v>
      </c>
    </row>
    <row r="88" spans="3:8">
      <c r="C88" s="31" t="s">
        <v>21</v>
      </c>
      <c r="D88" s="50">
        <f>H88</f>
        <v>0</v>
      </c>
      <c r="E88" s="50">
        <v>0</v>
      </c>
      <c r="F88" s="50">
        <v>0</v>
      </c>
      <c r="G88" s="50">
        <v>0</v>
      </c>
      <c r="H88" s="32">
        <f>'Cash Flow Analysis'!G10</f>
        <v>0</v>
      </c>
    </row>
    <row r="89" spans="3:8">
      <c r="C89" s="12" t="s">
        <v>22</v>
      </c>
      <c r="D89" s="49">
        <f>$H$89/4</f>
        <v>1335.6134999999999</v>
      </c>
      <c r="E89" s="49">
        <f>$H$89/4</f>
        <v>1335.6134999999999</v>
      </c>
      <c r="F89" s="49">
        <f>$H$89/4</f>
        <v>1335.6134999999999</v>
      </c>
      <c r="G89" s="49">
        <f>$H$89/4</f>
        <v>1335.6134999999999</v>
      </c>
      <c r="H89" s="13">
        <f>'Cash Flow Analysis'!G12</f>
        <v>5342.4539999999997</v>
      </c>
    </row>
    <row r="90" spans="3:8">
      <c r="C90" s="37" t="s">
        <v>23</v>
      </c>
      <c r="D90" s="51">
        <f>SUM(D87:D89)</f>
        <v>1335.6134999999999</v>
      </c>
      <c r="E90" s="51">
        <f t="shared" ref="E90:G90" si="23">SUM(E87:E89)</f>
        <v>1335.6134999999999</v>
      </c>
      <c r="F90" s="51">
        <f t="shared" si="23"/>
        <v>1335.6134999999999</v>
      </c>
      <c r="G90" s="51">
        <f t="shared" si="23"/>
        <v>1335.6134999999999</v>
      </c>
      <c r="H90" s="34">
        <f>'Cash Flow Analysis'!G12</f>
        <v>5342.4539999999997</v>
      </c>
    </row>
    <row r="91" spans="3:8">
      <c r="C91" s="30"/>
      <c r="D91" s="30"/>
      <c r="E91" s="30"/>
      <c r="F91" s="30"/>
      <c r="G91" s="30"/>
      <c r="H91" s="30"/>
    </row>
    <row r="92" spans="3:8">
      <c r="C92" s="30"/>
      <c r="D92" s="30"/>
      <c r="E92" s="30"/>
      <c r="F92" s="30"/>
      <c r="G92" s="30"/>
      <c r="H92" s="30"/>
    </row>
    <row r="93" spans="3:8">
      <c r="C93" s="41" t="s">
        <v>18</v>
      </c>
      <c r="D93" s="48">
        <f>D90+D84</f>
        <v>366183.36711028061</v>
      </c>
      <c r="E93" s="48">
        <f t="shared" ref="E93:G93" si="24">E90+E84</f>
        <v>367742.66437367024</v>
      </c>
      <c r="F93" s="48">
        <f t="shared" si="24"/>
        <v>369333.35595064348</v>
      </c>
      <c r="G93" s="48">
        <f t="shared" si="24"/>
        <v>370956.0739226825</v>
      </c>
      <c r="H93" s="27">
        <f>'Cash Flow Analysis'!G15</f>
        <v>1474215.4613572769</v>
      </c>
    </row>
    <row r="94" spans="3:8">
      <c r="C94" s="30"/>
      <c r="D94" s="30"/>
      <c r="E94" s="30"/>
      <c r="F94" s="30"/>
      <c r="G94" s="30"/>
      <c r="H94" s="30"/>
    </row>
    <row r="95" spans="3:8">
      <c r="C95" s="30" t="s">
        <v>24</v>
      </c>
      <c r="D95" s="30"/>
      <c r="E95" s="30"/>
      <c r="F95" s="30"/>
      <c r="G95" s="30"/>
      <c r="H95" s="30"/>
    </row>
    <row r="96" spans="3:8">
      <c r="C96" s="31" t="s">
        <v>68</v>
      </c>
      <c r="D96" s="50">
        <f>SUM('Loan Amortization Table'!C38:C40)</f>
        <v>77447.39980191717</v>
      </c>
      <c r="E96" s="50">
        <f>SUM('Loan Amortization Table'!C41:C43)</f>
        <v>79006.697065306813</v>
      </c>
      <c r="F96" s="50">
        <f>SUM('Loan Amortization Table'!C44:C46)</f>
        <v>80597.388642280057</v>
      </c>
      <c r="G96" s="50">
        <f>SUM('Loan Amortization Table'!C47:C49)</f>
        <v>82220.10661431904</v>
      </c>
      <c r="H96" s="32">
        <f>'Cash Flow Analysis'!G18</f>
        <v>319271.59212382307</v>
      </c>
    </row>
    <row r="97" spans="3:8">
      <c r="C97" s="12" t="s">
        <v>25</v>
      </c>
      <c r="D97" s="49">
        <f>$H$97/4</f>
        <v>934.92944999999986</v>
      </c>
      <c r="E97" s="49">
        <f t="shared" ref="E97:G97" si="25">$H$97/4</f>
        <v>934.92944999999986</v>
      </c>
      <c r="F97" s="49">
        <f t="shared" si="25"/>
        <v>934.92944999999986</v>
      </c>
      <c r="G97" s="49">
        <f t="shared" si="25"/>
        <v>934.92944999999986</v>
      </c>
      <c r="H97" s="13">
        <f>'Cash Flow Analysis'!G19</f>
        <v>3739.7177999999994</v>
      </c>
    </row>
    <row r="98" spans="3:8">
      <c r="C98" s="31" t="s">
        <v>33</v>
      </c>
      <c r="D98" s="50">
        <f>H98</f>
        <v>0</v>
      </c>
      <c r="E98" s="50">
        <v>0</v>
      </c>
      <c r="F98" s="50">
        <v>0</v>
      </c>
      <c r="G98" s="50">
        <v>0</v>
      </c>
      <c r="H98" s="32">
        <f>'Cash Flow Analysis'!G20</f>
        <v>0</v>
      </c>
    </row>
    <row r="99" spans="3:8">
      <c r="C99" s="12" t="s">
        <v>32</v>
      </c>
      <c r="D99" s="49">
        <v>0</v>
      </c>
      <c r="E99" s="49">
        <v>0</v>
      </c>
      <c r="F99" s="49">
        <v>0</v>
      </c>
      <c r="G99" s="49">
        <f>H99</f>
        <v>1028211.1051500938</v>
      </c>
      <c r="H99" s="13">
        <f>'Cash Flow Analysis'!G21</f>
        <v>1028211.1051500938</v>
      </c>
    </row>
    <row r="100" spans="3:8">
      <c r="C100" s="37" t="s">
        <v>26</v>
      </c>
      <c r="D100" s="51">
        <f>SUM(D96:D99)</f>
        <v>78382.329251917166</v>
      </c>
      <c r="E100" s="51">
        <f t="shared" ref="E100:G100" si="26">SUM(E96:E99)</f>
        <v>79941.626515306809</v>
      </c>
      <c r="F100" s="51">
        <f t="shared" si="26"/>
        <v>81532.318092280053</v>
      </c>
      <c r="G100" s="51">
        <f t="shared" si="26"/>
        <v>1111366.1412144129</v>
      </c>
      <c r="H100" s="34">
        <f>'Cash Flow Analysis'!G22</f>
        <v>1351222.4150739168</v>
      </c>
    </row>
    <row r="101" spans="3:8">
      <c r="C101" s="30"/>
      <c r="D101" s="30"/>
      <c r="E101" s="30"/>
      <c r="F101" s="30"/>
      <c r="G101" s="30"/>
      <c r="H101" s="30"/>
    </row>
    <row r="102" spans="3:8">
      <c r="C102" s="42" t="s">
        <v>27</v>
      </c>
      <c r="D102" s="52">
        <f>D93-D100</f>
        <v>287801.03785836347</v>
      </c>
      <c r="E102" s="52">
        <f t="shared" ref="E102:G102" si="27">E93-E100</f>
        <v>287801.03785836342</v>
      </c>
      <c r="F102" s="52">
        <f t="shared" si="27"/>
        <v>287801.03785836342</v>
      </c>
      <c r="G102" s="52">
        <f t="shared" si="27"/>
        <v>-740410.06729173032</v>
      </c>
      <c r="H102" s="40">
        <f>'Cash Flow Analysis'!G24</f>
        <v>122993.04628336011</v>
      </c>
    </row>
    <row r="103" spans="3:8">
      <c r="C103" s="42" t="s">
        <v>6</v>
      </c>
      <c r="D103" s="52">
        <f>G77+D102</f>
        <v>570481.09130826115</v>
      </c>
      <c r="E103" s="52">
        <f>D103+E102</f>
        <v>858282.12916662451</v>
      </c>
      <c r="F103" s="52">
        <f t="shared" ref="F103:G103" si="28">E103+F102</f>
        <v>1146083.167024988</v>
      </c>
      <c r="G103" s="52">
        <f t="shared" si="28"/>
        <v>405673.09973325767</v>
      </c>
      <c r="H103" s="40">
        <f>'Cash Flow Analysis'!G25</f>
        <v>405673.09973325767</v>
      </c>
    </row>
    <row r="106" spans="3:8">
      <c r="C106" s="114"/>
      <c r="D106" s="114"/>
      <c r="E106" s="114"/>
      <c r="F106" s="114"/>
      <c r="G106" s="114"/>
      <c r="H106" s="114"/>
    </row>
    <row r="107" spans="3:8">
      <c r="D107" s="122"/>
      <c r="E107" s="122"/>
      <c r="F107" s="122"/>
      <c r="G107" s="122"/>
      <c r="H107" s="122"/>
    </row>
    <row r="108" spans="3:8">
      <c r="C108" s="126"/>
      <c r="D108" s="125"/>
      <c r="E108" s="125"/>
      <c r="F108" s="125"/>
      <c r="G108" s="125"/>
      <c r="H108" s="125"/>
    </row>
    <row r="110" spans="3:8">
      <c r="C110" s="126"/>
      <c r="D110" s="126"/>
      <c r="E110" s="126"/>
      <c r="F110" s="126"/>
      <c r="G110" s="126"/>
      <c r="H110" s="126"/>
    </row>
    <row r="111" spans="3:8">
      <c r="D111" s="1"/>
      <c r="E111" s="1"/>
      <c r="F111" s="1"/>
      <c r="G111" s="1"/>
      <c r="H111" s="1"/>
    </row>
    <row r="112" spans="3:8">
      <c r="D112" s="1"/>
      <c r="E112" s="1"/>
      <c r="F112" s="1"/>
      <c r="G112" s="1"/>
      <c r="H112" s="1"/>
    </row>
    <row r="113" spans="3:10">
      <c r="D113" s="1"/>
      <c r="E113" s="1"/>
      <c r="F113" s="1"/>
      <c r="G113" s="1"/>
      <c r="H113" s="1"/>
    </row>
    <row r="114" spans="3:10">
      <c r="C114" s="126"/>
      <c r="D114" s="125"/>
      <c r="E114" s="125"/>
      <c r="F114" s="125"/>
      <c r="G114" s="125"/>
      <c r="H114" s="125"/>
    </row>
    <row r="117" spans="3:10">
      <c r="C117" s="126"/>
      <c r="D117" s="125"/>
      <c r="E117" s="125"/>
      <c r="F117" s="125"/>
      <c r="G117" s="125"/>
      <c r="H117" s="125"/>
    </row>
    <row r="120" spans="3:10">
      <c r="D120" s="1"/>
      <c r="E120" s="1"/>
      <c r="F120" s="1"/>
      <c r="G120" s="1"/>
      <c r="H120" s="1"/>
    </row>
    <row r="121" spans="3:10">
      <c r="D121" s="1"/>
      <c r="E121" s="1"/>
      <c r="F121" s="1"/>
      <c r="G121" s="1"/>
      <c r="H121" s="1"/>
    </row>
    <row r="122" spans="3:10">
      <c r="D122" s="1"/>
      <c r="E122" s="1"/>
      <c r="F122" s="1"/>
      <c r="G122" s="1"/>
      <c r="H122" s="1"/>
    </row>
    <row r="123" spans="3:10">
      <c r="D123" s="1"/>
      <c r="E123" s="1"/>
      <c r="F123" s="1"/>
      <c r="G123" s="1"/>
      <c r="H123" s="1"/>
    </row>
    <row r="124" spans="3:10">
      <c r="C124" s="126"/>
      <c r="D124" s="125"/>
      <c r="E124" s="125"/>
      <c r="F124" s="125"/>
      <c r="G124" s="125"/>
      <c r="H124" s="125"/>
    </row>
    <row r="126" spans="3:10">
      <c r="C126" s="126"/>
      <c r="D126" s="125"/>
      <c r="E126" s="125"/>
      <c r="F126" s="125"/>
      <c r="G126" s="125"/>
      <c r="H126" s="125"/>
    </row>
    <row r="127" spans="3:10">
      <c r="C127" s="126"/>
      <c r="D127" s="125"/>
      <c r="E127" s="125"/>
      <c r="F127" s="125"/>
      <c r="G127" s="125"/>
      <c r="H127" s="125"/>
    </row>
    <row r="128" spans="3:10">
      <c r="J128" s="1"/>
    </row>
    <row r="130" spans="3:8">
      <c r="C130" s="114"/>
      <c r="D130" s="114"/>
      <c r="E130" s="114"/>
      <c r="F130" s="114"/>
      <c r="G130" s="114"/>
      <c r="H130" s="114"/>
    </row>
    <row r="131" spans="3:8">
      <c r="D131" s="122"/>
      <c r="E131" s="122"/>
      <c r="F131" s="122"/>
      <c r="G131" s="122"/>
      <c r="H131" s="122"/>
    </row>
    <row r="132" spans="3:8">
      <c r="C132" s="126"/>
      <c r="D132" s="125"/>
      <c r="E132" s="125"/>
      <c r="F132" s="125"/>
      <c r="G132" s="125"/>
      <c r="H132" s="125"/>
    </row>
    <row r="134" spans="3:8">
      <c r="C134" s="126"/>
      <c r="D134" s="126"/>
      <c r="E134" s="126"/>
      <c r="F134" s="126"/>
      <c r="G134" s="126"/>
      <c r="H134" s="126"/>
    </row>
    <row r="135" spans="3:8">
      <c r="D135" s="1"/>
      <c r="E135" s="1"/>
      <c r="F135" s="1"/>
      <c r="G135" s="1"/>
      <c r="H135" s="1"/>
    </row>
    <row r="136" spans="3:8">
      <c r="D136" s="1"/>
      <c r="E136" s="1"/>
      <c r="F136" s="1"/>
      <c r="G136" s="1"/>
      <c r="H136" s="1"/>
    </row>
    <row r="137" spans="3:8">
      <c r="D137" s="1"/>
      <c r="E137" s="1"/>
      <c r="F137" s="1"/>
      <c r="G137" s="1"/>
      <c r="H137" s="1"/>
    </row>
    <row r="138" spans="3:8">
      <c r="C138" s="126"/>
      <c r="D138" s="125"/>
      <c r="E138" s="125"/>
      <c r="F138" s="125"/>
      <c r="G138" s="125"/>
      <c r="H138" s="125"/>
    </row>
    <row r="141" spans="3:8">
      <c r="C141" s="126"/>
      <c r="D141" s="125"/>
      <c r="E141" s="125"/>
      <c r="F141" s="125"/>
      <c r="G141" s="125"/>
      <c r="H141" s="125"/>
    </row>
    <row r="144" spans="3:8">
      <c r="D144" s="1"/>
      <c r="E144" s="1"/>
      <c r="F144" s="1"/>
      <c r="G144" s="1"/>
      <c r="H144" s="1"/>
    </row>
    <row r="145" spans="3:8">
      <c r="D145" s="1"/>
      <c r="E145" s="1"/>
      <c r="F145" s="1"/>
      <c r="G145" s="1"/>
      <c r="H145" s="1"/>
    </row>
    <row r="146" spans="3:8">
      <c r="D146" s="1"/>
      <c r="E146" s="1"/>
      <c r="F146" s="1"/>
      <c r="G146" s="1"/>
      <c r="H146" s="1"/>
    </row>
    <row r="147" spans="3:8">
      <c r="D147" s="1"/>
      <c r="E147" s="1"/>
      <c r="F147" s="1"/>
      <c r="G147" s="1"/>
      <c r="H147" s="1"/>
    </row>
    <row r="148" spans="3:8">
      <c r="C148" s="126"/>
      <c r="D148" s="125"/>
      <c r="E148" s="125"/>
      <c r="F148" s="125"/>
      <c r="G148" s="125"/>
      <c r="H148" s="125"/>
    </row>
    <row r="150" spans="3:8">
      <c r="C150" s="126"/>
      <c r="D150" s="125"/>
      <c r="E150" s="125"/>
      <c r="F150" s="125"/>
      <c r="G150" s="125"/>
      <c r="H150" s="125"/>
    </row>
    <row r="151" spans="3:8">
      <c r="C151" s="126"/>
      <c r="D151" s="125"/>
      <c r="E151" s="125"/>
      <c r="F151" s="125"/>
      <c r="G151" s="125"/>
      <c r="H151" s="125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Inputs</vt:lpstr>
      <vt:lpstr>Personnel - Editable</vt:lpstr>
      <vt:lpstr>Revenue Overview</vt:lpstr>
      <vt:lpstr>Use of Funds</vt:lpstr>
      <vt:lpstr>Profit and Loss Statement</vt:lpstr>
      <vt:lpstr>Cash Flow Analysis</vt:lpstr>
      <vt:lpstr>Balance Sheet</vt:lpstr>
      <vt:lpstr>Expanded Profit and Loss</vt:lpstr>
      <vt:lpstr> Expanded Cash Flow Analysis</vt:lpstr>
      <vt:lpstr>Loan Amortization Table</vt:lpstr>
      <vt:lpstr>Tax Assumptions </vt:lpstr>
      <vt:lpstr>Breakeven Analysis</vt:lpstr>
      <vt:lpstr>Business 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</dc:creator>
  <cp:lastModifiedBy>Matthew Deutsch</cp:lastModifiedBy>
  <dcterms:created xsi:type="dcterms:W3CDTF">2023-03-09T18:24:03Z</dcterms:created>
  <dcterms:modified xsi:type="dcterms:W3CDTF">2025-10-03T15:10:20Z</dcterms:modified>
</cp:coreProperties>
</file>