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F Files - 2\Backup 12.21.2007\Bizness 12.8.2007\Business\Deutsch &amp; Thomas, Inc\Business Plan Business\Free Templates\Restaurant\"/>
    </mc:Choice>
  </mc:AlternateContent>
  <xr:revisionPtr revIDLastSave="0" documentId="13_ncr:1_{BD4F37DE-E088-4666-AB28-D7D749C5C121}" xr6:coauthVersionLast="47" xr6:coauthVersionMax="47" xr10:uidLastSave="{00000000-0000-0000-0000-000000000000}"/>
  <bookViews>
    <workbookView xWindow="-120" yWindow="-120" windowWidth="29040" windowHeight="15840" tabRatio="705" xr2:uid="{078F4035-B5D6-4284-9CA2-2812F8408413}"/>
  </bookViews>
  <sheets>
    <sheet name="Inputs" sheetId="23" r:id="rId1"/>
    <sheet name="Personnel - Editable" sheetId="7" r:id="rId2"/>
    <sheet name="Revenue Overview" sheetId="9" r:id="rId3"/>
    <sheet name="Use of Funds" sheetId="6" r:id="rId4"/>
    <sheet name="Profit and Loss Statement" sheetId="2" r:id="rId5"/>
    <sheet name="Cash Flow Analysis" sheetId="3" r:id="rId6"/>
    <sheet name="Balance Sheet" sheetId="4" r:id="rId7"/>
    <sheet name="Expanded Profit and Loss" sheetId="11" r:id="rId8"/>
    <sheet name=" Expanded Cash Flow Analysis" sheetId="12" r:id="rId9"/>
    <sheet name="Loan Amortization Table" sheetId="8" r:id="rId10"/>
    <sheet name="Tax Assumptions " sheetId="10" r:id="rId11"/>
    <sheet name="Breakeven Analysis" sheetId="13" r:id="rId12"/>
    <sheet name="Business Ratios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G8" i="14"/>
  <c r="C33" i="23"/>
  <c r="J8" i="9"/>
  <c r="J9" i="9"/>
  <c r="J10" i="9"/>
  <c r="J11" i="9"/>
  <c r="J12" i="9"/>
  <c r="J13" i="9"/>
  <c r="J14" i="9"/>
  <c r="J15" i="9"/>
  <c r="F8" i="9"/>
  <c r="F9" i="9"/>
  <c r="F10" i="9"/>
  <c r="F11" i="9"/>
  <c r="F12" i="9"/>
  <c r="F13" i="9"/>
  <c r="F14" i="9"/>
  <c r="F15" i="9"/>
  <c r="E7" i="9"/>
  <c r="J7" i="9" s="1"/>
  <c r="E8" i="9"/>
  <c r="E9" i="9"/>
  <c r="E10" i="9"/>
  <c r="E11" i="9"/>
  <c r="E12" i="9"/>
  <c r="E13" i="9"/>
  <c r="E14" i="9"/>
  <c r="E15" i="9"/>
  <c r="E6" i="9"/>
  <c r="J6" i="9" s="1"/>
  <c r="E59" i="23"/>
  <c r="K59" i="23"/>
  <c r="D58" i="23"/>
  <c r="E58" i="23"/>
  <c r="J58" i="23"/>
  <c r="K58" i="23"/>
  <c r="E56" i="23"/>
  <c r="K56" i="23"/>
  <c r="D55" i="23"/>
  <c r="E55" i="23"/>
  <c r="J55" i="23"/>
  <c r="K55" i="23"/>
  <c r="D54" i="23"/>
  <c r="E54" i="23"/>
  <c r="J54" i="23"/>
  <c r="K54" i="23"/>
  <c r="D53" i="23"/>
  <c r="E53" i="23"/>
  <c r="J53" i="23"/>
  <c r="K53" i="23"/>
  <c r="B56" i="23"/>
  <c r="B57" i="23"/>
  <c r="D65" i="23"/>
  <c r="E65" i="23" s="1"/>
  <c r="F65" i="23" s="1"/>
  <c r="G65" i="23" s="1"/>
  <c r="H65" i="23" s="1"/>
  <c r="I65" i="23" s="1"/>
  <c r="J65" i="23" s="1"/>
  <c r="K65" i="23" s="1"/>
  <c r="L65" i="23" s="1"/>
  <c r="M65" i="23" s="1"/>
  <c r="N65" i="23" s="1"/>
  <c r="D50" i="23"/>
  <c r="E50" i="23" s="1"/>
  <c r="F50" i="23" s="1"/>
  <c r="G50" i="23" s="1"/>
  <c r="H50" i="23" s="1"/>
  <c r="I50" i="23" s="1"/>
  <c r="J50" i="23" s="1"/>
  <c r="K50" i="23" s="1"/>
  <c r="L50" i="23" s="1"/>
  <c r="M50" i="23" s="1"/>
  <c r="N50" i="23" s="1"/>
  <c r="H5" i="9"/>
  <c r="H20" i="9" s="1"/>
  <c r="G5" i="9"/>
  <c r="G20" i="9" s="1"/>
  <c r="B33" i="23"/>
  <c r="B52" i="23" s="1"/>
  <c r="B34" i="23"/>
  <c r="B53" i="23" s="1"/>
  <c r="B35" i="23"/>
  <c r="B54" i="23" s="1"/>
  <c r="B36" i="23"/>
  <c r="B55" i="23" s="1"/>
  <c r="B37" i="23"/>
  <c r="B38" i="23"/>
  <c r="B39" i="23"/>
  <c r="B58" i="23" s="1"/>
  <c r="B40" i="23"/>
  <c r="B59" i="23" s="1"/>
  <c r="B41" i="23"/>
  <c r="B60" i="23" s="1"/>
  <c r="B32" i="23"/>
  <c r="B51" i="23" s="1"/>
  <c r="D32" i="23"/>
  <c r="E32" i="23" s="1"/>
  <c r="E33" i="23" s="1"/>
  <c r="D31" i="23"/>
  <c r="E31" i="23" s="1"/>
  <c r="F31" i="23" s="1"/>
  <c r="G31" i="23" s="1"/>
  <c r="H31" i="23" s="1"/>
  <c r="I31" i="23" s="1"/>
  <c r="J31" i="23" s="1"/>
  <c r="K31" i="23" s="1"/>
  <c r="L31" i="23" s="1"/>
  <c r="M31" i="23" s="1"/>
  <c r="N31" i="23" s="1"/>
  <c r="M91" i="11"/>
  <c r="N91" i="11"/>
  <c r="O91" i="11" s="1"/>
  <c r="G12" i="7"/>
  <c r="G13" i="7"/>
  <c r="G14" i="7"/>
  <c r="G15" i="7"/>
  <c r="G27" i="7" s="1"/>
  <c r="G11" i="7"/>
  <c r="L32" i="7"/>
  <c r="L31" i="7"/>
  <c r="E9" i="4"/>
  <c r="F9" i="4" s="1"/>
  <c r="G9" i="4" s="1"/>
  <c r="E19" i="3"/>
  <c r="D23" i="23"/>
  <c r="F19" i="2" s="1"/>
  <c r="D18" i="23"/>
  <c r="E18" i="23" s="1"/>
  <c r="F8" i="14"/>
  <c r="M61" i="11"/>
  <c r="N61" i="11" s="1"/>
  <c r="O61" i="11" s="1"/>
  <c r="E10" i="3"/>
  <c r="I35" i="12" s="1"/>
  <c r="E9" i="3"/>
  <c r="D9" i="12" s="1"/>
  <c r="B5" i="8"/>
  <c r="E19" i="2"/>
  <c r="E14" i="2"/>
  <c r="D15" i="2"/>
  <c r="B15" i="11" s="1"/>
  <c r="B43" i="11" s="1"/>
  <c r="B71" i="11" s="1"/>
  <c r="B101" i="11" s="1"/>
  <c r="D16" i="2"/>
  <c r="B16" i="11" s="1"/>
  <c r="B44" i="11" s="1"/>
  <c r="B72" i="11" s="1"/>
  <c r="B102" i="11" s="1"/>
  <c r="D17" i="2"/>
  <c r="B17" i="11" s="1"/>
  <c r="B45" i="11" s="1"/>
  <c r="B73" i="11" s="1"/>
  <c r="B103" i="11" s="1"/>
  <c r="D18" i="2"/>
  <c r="B18" i="11" s="1"/>
  <c r="B46" i="11" s="1"/>
  <c r="B74" i="11" s="1"/>
  <c r="B104" i="11" s="1"/>
  <c r="D19" i="2"/>
  <c r="B19" i="11" s="1"/>
  <c r="B47" i="11" s="1"/>
  <c r="B75" i="11" s="1"/>
  <c r="B105" i="11" s="1"/>
  <c r="D14" i="2"/>
  <c r="B14" i="11" s="1"/>
  <c r="B42" i="11" s="1"/>
  <c r="B70" i="11" s="1"/>
  <c r="B100" i="11" s="1"/>
  <c r="E13" i="23"/>
  <c r="G59" i="23" s="1"/>
  <c r="E14" i="23"/>
  <c r="G60" i="23" s="1"/>
  <c r="E6" i="23"/>
  <c r="E7" i="23"/>
  <c r="G53" i="23" s="1"/>
  <c r="E8" i="23"/>
  <c r="G54" i="23" s="1"/>
  <c r="E9" i="23"/>
  <c r="G55" i="23" s="1"/>
  <c r="E10" i="23"/>
  <c r="G56" i="23" s="1"/>
  <c r="E11" i="23"/>
  <c r="G57" i="23" s="1"/>
  <c r="E12" i="23"/>
  <c r="G58" i="23" s="1"/>
  <c r="E5" i="23"/>
  <c r="C51" i="23" s="1"/>
  <c r="B28" i="7"/>
  <c r="H22" i="7"/>
  <c r="H10" i="7" s="1"/>
  <c r="I22" i="7"/>
  <c r="J22" i="7"/>
  <c r="H23" i="7"/>
  <c r="H11" i="7" s="1"/>
  <c r="I23" i="7"/>
  <c r="J23" i="7"/>
  <c r="H24" i="7"/>
  <c r="H12" i="7" s="1"/>
  <c r="I24" i="7"/>
  <c r="J24" i="7"/>
  <c r="H25" i="7"/>
  <c r="H13" i="7" s="1"/>
  <c r="I25" i="7"/>
  <c r="J25" i="7"/>
  <c r="H26" i="7"/>
  <c r="H14" i="7" s="1"/>
  <c r="I26" i="7"/>
  <c r="J26" i="7"/>
  <c r="H27" i="7"/>
  <c r="H15" i="7" s="1"/>
  <c r="I27" i="7"/>
  <c r="J27" i="7"/>
  <c r="C59" i="7"/>
  <c r="D59" i="7" s="1"/>
  <c r="E59" i="7" s="1"/>
  <c r="F59" i="7" s="1"/>
  <c r="G59" i="7" s="1"/>
  <c r="C60" i="7"/>
  <c r="D60" i="7" s="1"/>
  <c r="E60" i="7" s="1"/>
  <c r="F60" i="7" s="1"/>
  <c r="C61" i="7"/>
  <c r="D61" i="7" s="1"/>
  <c r="E61" i="7" s="1"/>
  <c r="F61" i="7" s="1"/>
  <c r="G61" i="7" s="1"/>
  <c r="C62" i="7"/>
  <c r="D62" i="7" s="1"/>
  <c r="E62" i="7" s="1"/>
  <c r="F62" i="7" s="1"/>
  <c r="G62" i="7" s="1"/>
  <c r="C63" i="7"/>
  <c r="D63" i="7" s="1"/>
  <c r="E63" i="7" s="1"/>
  <c r="F63" i="7" s="1"/>
  <c r="G63" i="7" s="1"/>
  <c r="C64" i="7"/>
  <c r="D64" i="7" s="1"/>
  <c r="E64" i="7" s="1"/>
  <c r="F64" i="7" s="1"/>
  <c r="G64" i="7" s="1"/>
  <c r="C65" i="7"/>
  <c r="D65" i="7" s="1"/>
  <c r="E65" i="7" s="1"/>
  <c r="F65" i="7" s="1"/>
  <c r="G65" i="7" s="1"/>
  <c r="C66" i="7"/>
  <c r="D66" i="7" s="1"/>
  <c r="E66" i="7" s="1"/>
  <c r="F66" i="7" s="1"/>
  <c r="G66" i="7" s="1"/>
  <c r="C67" i="7"/>
  <c r="D67" i="7" s="1"/>
  <c r="E67" i="7" s="1"/>
  <c r="F67" i="7" s="1"/>
  <c r="G67" i="7" s="1"/>
  <c r="C58" i="7"/>
  <c r="D58" i="7" s="1"/>
  <c r="E58" i="7" s="1"/>
  <c r="B59" i="7"/>
  <c r="B60" i="7"/>
  <c r="B61" i="7"/>
  <c r="B62" i="7"/>
  <c r="B63" i="7"/>
  <c r="B64" i="7"/>
  <c r="B65" i="7"/>
  <c r="B66" i="7"/>
  <c r="B67" i="7"/>
  <c r="B58" i="7"/>
  <c r="G10" i="7"/>
  <c r="G22" i="7" s="1"/>
  <c r="G26" i="7"/>
  <c r="D87" i="12"/>
  <c r="H87" i="12"/>
  <c r="D88" i="12"/>
  <c r="H88" i="12"/>
  <c r="E23" i="6"/>
  <c r="D61" i="12"/>
  <c r="H62" i="12"/>
  <c r="D62" i="12" s="1"/>
  <c r="H61" i="12"/>
  <c r="E36" i="12"/>
  <c r="E37" i="12" s="1"/>
  <c r="I36" i="12"/>
  <c r="G36" i="12" s="1"/>
  <c r="G37" i="12" s="1"/>
  <c r="F30" i="12"/>
  <c r="G30" i="12" s="1"/>
  <c r="H30" i="12" s="1"/>
  <c r="E5" i="12"/>
  <c r="F5" i="12" s="1"/>
  <c r="G5" i="12" s="1"/>
  <c r="H5" i="12" s="1"/>
  <c r="I5" i="12" s="1"/>
  <c r="J5" i="12" s="1"/>
  <c r="D91" i="11"/>
  <c r="E91" i="11" s="1"/>
  <c r="F91" i="11" s="1"/>
  <c r="D61" i="11"/>
  <c r="E61" i="11" s="1"/>
  <c r="F61" i="11" s="1"/>
  <c r="D5" i="11"/>
  <c r="E5" i="11" s="1"/>
  <c r="F5" i="11" s="1"/>
  <c r="G5" i="11" s="1"/>
  <c r="H5" i="11" s="1"/>
  <c r="I5" i="11" s="1"/>
  <c r="C33" i="11" s="1"/>
  <c r="D33" i="11" s="1"/>
  <c r="E33" i="11" s="1"/>
  <c r="F33" i="11" s="1"/>
  <c r="G33" i="11" s="1"/>
  <c r="G113" i="11"/>
  <c r="H55" i="11"/>
  <c r="F11" i="3"/>
  <c r="G11" i="3" s="1"/>
  <c r="G19" i="3" s="1"/>
  <c r="B25" i="7"/>
  <c r="B26" i="7"/>
  <c r="B27" i="7"/>
  <c r="B24" i="7"/>
  <c r="I18" i="7"/>
  <c r="J18" i="7"/>
  <c r="I19" i="7"/>
  <c r="J19" i="7"/>
  <c r="I20" i="7"/>
  <c r="J20" i="7"/>
  <c r="I21" i="7"/>
  <c r="J21" i="7"/>
  <c r="H19" i="7"/>
  <c r="H7" i="7" s="1"/>
  <c r="H20" i="7"/>
  <c r="H21" i="7"/>
  <c r="H9" i="7" s="1"/>
  <c r="H18" i="7"/>
  <c r="G7" i="7"/>
  <c r="G8" i="7"/>
  <c r="G20" i="7" s="1"/>
  <c r="G9" i="7"/>
  <c r="L34" i="7" s="1"/>
  <c r="G6" i="7"/>
  <c r="H36" i="12" l="1"/>
  <c r="H37" i="12" s="1"/>
  <c r="F19" i="3"/>
  <c r="H8" i="14"/>
  <c r="L35" i="7"/>
  <c r="D33" i="23"/>
  <c r="D52" i="23" s="1"/>
  <c r="D51" i="23"/>
  <c r="D56" i="23"/>
  <c r="D57" i="23"/>
  <c r="D59" i="23"/>
  <c r="C52" i="23"/>
  <c r="C61" i="23" s="1"/>
  <c r="C7" i="11" s="1"/>
  <c r="L53" i="23"/>
  <c r="F53" i="23"/>
  <c r="L54" i="23"/>
  <c r="F54" i="23"/>
  <c r="L55" i="23"/>
  <c r="F55" i="23"/>
  <c r="L56" i="23"/>
  <c r="F56" i="23"/>
  <c r="L57" i="23"/>
  <c r="F57" i="23"/>
  <c r="L58" i="23"/>
  <c r="F58" i="23"/>
  <c r="L59" i="23"/>
  <c r="F59" i="23"/>
  <c r="L60" i="23"/>
  <c r="F60" i="23"/>
  <c r="E57" i="23"/>
  <c r="E60" i="23"/>
  <c r="C53" i="23"/>
  <c r="I53" i="23"/>
  <c r="C54" i="23"/>
  <c r="I54" i="23"/>
  <c r="C55" i="23"/>
  <c r="I55" i="23"/>
  <c r="C56" i="23"/>
  <c r="I56" i="23"/>
  <c r="C57" i="23"/>
  <c r="I57" i="23"/>
  <c r="C58" i="23"/>
  <c r="I58" i="23"/>
  <c r="C59" i="23"/>
  <c r="I59" i="23"/>
  <c r="C60" i="23"/>
  <c r="I60" i="23"/>
  <c r="K57" i="23"/>
  <c r="K60" i="23"/>
  <c r="J60" i="23"/>
  <c r="D60" i="23"/>
  <c r="N53" i="23"/>
  <c r="H53" i="23"/>
  <c r="N54" i="23"/>
  <c r="H54" i="23"/>
  <c r="N55" i="23"/>
  <c r="H55" i="23"/>
  <c r="N56" i="23"/>
  <c r="H56" i="23"/>
  <c r="N57" i="23"/>
  <c r="H57" i="23"/>
  <c r="N58" i="23"/>
  <c r="H58" i="23"/>
  <c r="N59" i="23"/>
  <c r="H59" i="23"/>
  <c r="N60" i="23"/>
  <c r="H60" i="23"/>
  <c r="J56" i="23"/>
  <c r="J57" i="23"/>
  <c r="J59" i="23"/>
  <c r="E52" i="23"/>
  <c r="M53" i="23"/>
  <c r="M54" i="23"/>
  <c r="M55" i="23"/>
  <c r="M56" i="23"/>
  <c r="M57" i="23"/>
  <c r="M58" i="23"/>
  <c r="M59" i="23"/>
  <c r="M60" i="23"/>
  <c r="C42" i="23"/>
  <c r="C6" i="11" s="1"/>
  <c r="E51" i="23"/>
  <c r="L33" i="7"/>
  <c r="E23" i="23"/>
  <c r="G19" i="2" s="1"/>
  <c r="E42" i="23"/>
  <c r="F32" i="23"/>
  <c r="F33" i="23" s="1"/>
  <c r="I11" i="12"/>
  <c r="I12" i="12" s="1"/>
  <c r="F11" i="12"/>
  <c r="F12" i="12" s="1"/>
  <c r="G25" i="7"/>
  <c r="G24" i="7"/>
  <c r="E30" i="9"/>
  <c r="E26" i="9"/>
  <c r="E25" i="9"/>
  <c r="E28" i="9"/>
  <c r="E27" i="9"/>
  <c r="E29" i="9"/>
  <c r="H42" i="11"/>
  <c r="D14" i="11" s="1"/>
  <c r="G23" i="7"/>
  <c r="E21" i="9"/>
  <c r="H47" i="11"/>
  <c r="E47" i="11" s="1"/>
  <c r="G14" i="2"/>
  <c r="F14" i="2"/>
  <c r="I10" i="7"/>
  <c r="J10" i="7"/>
  <c r="J15" i="7"/>
  <c r="I15" i="7"/>
  <c r="I14" i="7"/>
  <c r="J14" i="7"/>
  <c r="J13" i="7"/>
  <c r="I13" i="7"/>
  <c r="J12" i="7"/>
  <c r="I12" i="7"/>
  <c r="I11" i="7"/>
  <c r="J11" i="7"/>
  <c r="I28" i="7"/>
  <c r="H28" i="7"/>
  <c r="J28" i="7"/>
  <c r="D10" i="12"/>
  <c r="G8" i="10"/>
  <c r="H8" i="10" s="1"/>
  <c r="G60" i="7"/>
  <c r="G21" i="7"/>
  <c r="I9" i="7"/>
  <c r="G7" i="10"/>
  <c r="I34" i="12"/>
  <c r="G11" i="12"/>
  <c r="G12" i="12" s="1"/>
  <c r="F36" i="12"/>
  <c r="F37" i="12" s="1"/>
  <c r="G19" i="7"/>
  <c r="D11" i="12"/>
  <c r="E11" i="12"/>
  <c r="E12" i="12" s="1"/>
  <c r="G18" i="7"/>
  <c r="H6" i="7"/>
  <c r="J6" i="7"/>
  <c r="F58" i="7"/>
  <c r="G58" i="7" s="1"/>
  <c r="G12" i="3"/>
  <c r="J11" i="12"/>
  <c r="J12" i="12" s="1"/>
  <c r="D36" i="12"/>
  <c r="D37" i="12" s="1"/>
  <c r="E13" i="4"/>
  <c r="G9" i="10"/>
  <c r="I44" i="12"/>
  <c r="H11" i="12"/>
  <c r="H12" i="12" s="1"/>
  <c r="H63" i="12"/>
  <c r="J9" i="7"/>
  <c r="D14" i="8"/>
  <c r="D113" i="11"/>
  <c r="C113" i="11"/>
  <c r="E113" i="11"/>
  <c r="F113" i="11"/>
  <c r="G83" i="11"/>
  <c r="G19" i="11"/>
  <c r="G55" i="11"/>
  <c r="H27" i="11"/>
  <c r="C55" i="11"/>
  <c r="I27" i="11"/>
  <c r="D27" i="11"/>
  <c r="C27" i="11"/>
  <c r="D55" i="11"/>
  <c r="E27" i="11"/>
  <c r="E55" i="11"/>
  <c r="F27" i="11"/>
  <c r="F55" i="11"/>
  <c r="G27" i="11"/>
  <c r="I7" i="7"/>
  <c r="I6" i="7"/>
  <c r="J8" i="7"/>
  <c r="E12" i="3"/>
  <c r="I37" i="12" s="1"/>
  <c r="F12" i="3"/>
  <c r="H64" i="12" s="1"/>
  <c r="H97" i="12"/>
  <c r="E16" i="6"/>
  <c r="I8" i="7"/>
  <c r="H8" i="7"/>
  <c r="A15" i="8"/>
  <c r="E5" i="8"/>
  <c r="B14" i="8" s="1"/>
  <c r="E61" i="23" l="1"/>
  <c r="E7" i="11" s="1"/>
  <c r="C42" i="11"/>
  <c r="F26" i="9"/>
  <c r="F42" i="11"/>
  <c r="D61" i="23"/>
  <c r="D7" i="11" s="1"/>
  <c r="F28" i="9"/>
  <c r="F25" i="9"/>
  <c r="F29" i="9"/>
  <c r="F23" i="9"/>
  <c r="D42" i="11"/>
  <c r="F30" i="9"/>
  <c r="F27" i="9"/>
  <c r="F24" i="9"/>
  <c r="D42" i="23"/>
  <c r="F52" i="23"/>
  <c r="F51" i="23"/>
  <c r="E6" i="11"/>
  <c r="C66" i="23"/>
  <c r="G47" i="11"/>
  <c r="D19" i="11"/>
  <c r="H19" i="11"/>
  <c r="G14" i="11"/>
  <c r="I14" i="11"/>
  <c r="C19" i="11"/>
  <c r="F14" i="11"/>
  <c r="E14" i="11"/>
  <c r="H14" i="11"/>
  <c r="C14" i="11"/>
  <c r="G32" i="23"/>
  <c r="D47" i="11"/>
  <c r="E42" i="11"/>
  <c r="G42" i="11"/>
  <c r="E23" i="9"/>
  <c r="E24" i="9"/>
  <c r="E22" i="9"/>
  <c r="F19" i="11"/>
  <c r="F47" i="11"/>
  <c r="C47" i="11"/>
  <c r="I19" i="11"/>
  <c r="E19" i="11"/>
  <c r="I16" i="7"/>
  <c r="D21" i="23" s="1"/>
  <c r="F17" i="2" s="1"/>
  <c r="H16" i="7"/>
  <c r="D12" i="12"/>
  <c r="F13" i="4"/>
  <c r="G13" i="4" s="1"/>
  <c r="H71" i="12"/>
  <c r="G63" i="12"/>
  <c r="G64" i="12" s="1"/>
  <c r="D63" i="12"/>
  <c r="D64" i="12" s="1"/>
  <c r="E63" i="12"/>
  <c r="E64" i="12" s="1"/>
  <c r="F63" i="12"/>
  <c r="F64" i="12" s="1"/>
  <c r="H90" i="12"/>
  <c r="H89" i="12"/>
  <c r="H7" i="10"/>
  <c r="F97" i="12"/>
  <c r="E97" i="12"/>
  <c r="D97" i="12"/>
  <c r="G97" i="12"/>
  <c r="G44" i="12"/>
  <c r="H19" i="12"/>
  <c r="I19" i="12"/>
  <c r="H44" i="12"/>
  <c r="D44" i="12"/>
  <c r="J19" i="12"/>
  <c r="E44" i="12"/>
  <c r="E19" i="12"/>
  <c r="D19" i="12"/>
  <c r="F19" i="12"/>
  <c r="F44" i="12"/>
  <c r="G19" i="12"/>
  <c r="J7" i="7"/>
  <c r="H9" i="10"/>
  <c r="C26" i="11"/>
  <c r="C14" i="8"/>
  <c r="F83" i="11"/>
  <c r="C83" i="11"/>
  <c r="D83" i="11"/>
  <c r="E83" i="11"/>
  <c r="G75" i="11"/>
  <c r="B15" i="8"/>
  <c r="A16" i="8"/>
  <c r="G51" i="23" l="1"/>
  <c r="G33" i="23"/>
  <c r="E66" i="23"/>
  <c r="F42" i="23"/>
  <c r="F6" i="11" s="1"/>
  <c r="D6" i="11"/>
  <c r="D66" i="23"/>
  <c r="F61" i="23"/>
  <c r="F7" i="11" s="1"/>
  <c r="H32" i="23"/>
  <c r="H33" i="23" s="1"/>
  <c r="C21" i="23"/>
  <c r="E17" i="2" s="1"/>
  <c r="D75" i="11"/>
  <c r="F75" i="11"/>
  <c r="E75" i="11"/>
  <c r="J16" i="7"/>
  <c r="E8" i="4"/>
  <c r="I45" i="12"/>
  <c r="D20" i="12" s="1"/>
  <c r="G105" i="11"/>
  <c r="E13" i="2"/>
  <c r="E20" i="2" s="1"/>
  <c r="H48" i="11" s="1"/>
  <c r="G89" i="12"/>
  <c r="G90" i="12" s="1"/>
  <c r="D89" i="12"/>
  <c r="D90" i="12" s="1"/>
  <c r="F89" i="12"/>
  <c r="F90" i="12" s="1"/>
  <c r="E89" i="12"/>
  <c r="E90" i="12" s="1"/>
  <c r="F71" i="12"/>
  <c r="G71" i="12"/>
  <c r="D71" i="12"/>
  <c r="E71" i="12"/>
  <c r="G100" i="11"/>
  <c r="D18" i="12"/>
  <c r="E14" i="8"/>
  <c r="D15" i="8" s="1"/>
  <c r="C15" i="8" s="1"/>
  <c r="E18" i="12" s="1"/>
  <c r="E22" i="12" s="1"/>
  <c r="F13" i="2"/>
  <c r="F20" i="2" s="1"/>
  <c r="G73" i="11"/>
  <c r="C75" i="11"/>
  <c r="G70" i="11"/>
  <c r="C8" i="11"/>
  <c r="B16" i="8"/>
  <c r="A17" i="8"/>
  <c r="F66" i="23" l="1"/>
  <c r="G42" i="23"/>
  <c r="G52" i="23"/>
  <c r="H52" i="23"/>
  <c r="H51" i="23"/>
  <c r="M34" i="7"/>
  <c r="M33" i="7"/>
  <c r="M35" i="7"/>
  <c r="M31" i="7"/>
  <c r="M32" i="7"/>
  <c r="I32" i="23"/>
  <c r="H45" i="11"/>
  <c r="E21" i="23"/>
  <c r="G17" i="2" s="1"/>
  <c r="D73" i="11"/>
  <c r="E73" i="11"/>
  <c r="F73" i="11"/>
  <c r="F105" i="11"/>
  <c r="D105" i="11"/>
  <c r="E105" i="11"/>
  <c r="D100" i="11"/>
  <c r="E100" i="11"/>
  <c r="C100" i="11"/>
  <c r="F100" i="11"/>
  <c r="D70" i="11"/>
  <c r="E70" i="11"/>
  <c r="C70" i="11"/>
  <c r="F70" i="11"/>
  <c r="H41" i="11"/>
  <c r="I13" i="11" s="1"/>
  <c r="C105" i="11"/>
  <c r="G13" i="2"/>
  <c r="G20" i="2" s="1"/>
  <c r="D22" i="12"/>
  <c r="D26" i="11"/>
  <c r="G69" i="11"/>
  <c r="E69" i="11" s="1"/>
  <c r="I20" i="11"/>
  <c r="F48" i="11"/>
  <c r="D48" i="11"/>
  <c r="F20" i="11"/>
  <c r="D20" i="11"/>
  <c r="G48" i="11"/>
  <c r="G20" i="11"/>
  <c r="E48" i="11"/>
  <c r="H20" i="11"/>
  <c r="C20" i="11"/>
  <c r="C48" i="11"/>
  <c r="E20" i="11"/>
  <c r="G76" i="11"/>
  <c r="C73" i="11"/>
  <c r="C10" i="11"/>
  <c r="D8" i="11"/>
  <c r="E15" i="8"/>
  <c r="D16" i="8" s="1"/>
  <c r="B17" i="8"/>
  <c r="A18" i="8"/>
  <c r="I51" i="23" l="1"/>
  <c r="I33" i="23"/>
  <c r="H42" i="23"/>
  <c r="H6" i="11" s="1"/>
  <c r="H61" i="23"/>
  <c r="H7" i="11" s="1"/>
  <c r="G61" i="23"/>
  <c r="G7" i="11" s="1"/>
  <c r="G6" i="11"/>
  <c r="J32" i="23"/>
  <c r="J33" i="23" s="1"/>
  <c r="G103" i="11"/>
  <c r="C45" i="11"/>
  <c r="E45" i="11"/>
  <c r="H17" i="11"/>
  <c r="E17" i="11"/>
  <c r="F45" i="11"/>
  <c r="I17" i="11"/>
  <c r="G45" i="11"/>
  <c r="D17" i="11"/>
  <c r="F17" i="11"/>
  <c r="D45" i="11"/>
  <c r="G17" i="11"/>
  <c r="C17" i="11"/>
  <c r="F10" i="11"/>
  <c r="F8" i="11"/>
  <c r="F41" i="11"/>
  <c r="E13" i="11"/>
  <c r="C41" i="11"/>
  <c r="D13" i="11"/>
  <c r="E41" i="11"/>
  <c r="F13" i="11"/>
  <c r="C13" i="11"/>
  <c r="G13" i="11"/>
  <c r="G41" i="11"/>
  <c r="D41" i="11"/>
  <c r="H13" i="11"/>
  <c r="D76" i="11"/>
  <c r="E76" i="11"/>
  <c r="F76" i="11"/>
  <c r="G99" i="11"/>
  <c r="E99" i="11" s="1"/>
  <c r="C69" i="11"/>
  <c r="D69" i="11"/>
  <c r="G106" i="11"/>
  <c r="I132" i="11"/>
  <c r="J132" i="11" s="1"/>
  <c r="F69" i="11"/>
  <c r="C76" i="11"/>
  <c r="D10" i="11"/>
  <c r="E8" i="11"/>
  <c r="C16" i="8"/>
  <c r="E16" i="8" s="1"/>
  <c r="D17" i="8" s="1"/>
  <c r="E26" i="11"/>
  <c r="A19" i="8"/>
  <c r="B18" i="8"/>
  <c r="G66" i="23" l="1"/>
  <c r="H66" i="23"/>
  <c r="J52" i="23"/>
  <c r="J51" i="23"/>
  <c r="I42" i="23"/>
  <c r="I52" i="23"/>
  <c r="K32" i="23"/>
  <c r="K33" i="23" s="1"/>
  <c r="I127" i="11"/>
  <c r="J127" i="11" s="1"/>
  <c r="F103" i="11"/>
  <c r="E103" i="11"/>
  <c r="C103" i="11"/>
  <c r="D103" i="11"/>
  <c r="C99" i="11"/>
  <c r="F106" i="11"/>
  <c r="D106" i="11"/>
  <c r="E106" i="11"/>
  <c r="D99" i="11"/>
  <c r="F99" i="11"/>
  <c r="C106" i="11"/>
  <c r="F18" i="12"/>
  <c r="F22" i="12" s="1"/>
  <c r="E10" i="11"/>
  <c r="C17" i="8"/>
  <c r="F26" i="11"/>
  <c r="A20" i="8"/>
  <c r="B19" i="8"/>
  <c r="J42" i="23" l="1"/>
  <c r="C34" i="11" s="1"/>
  <c r="I61" i="23"/>
  <c r="I7" i="11" s="1"/>
  <c r="K52" i="23"/>
  <c r="K51" i="23"/>
  <c r="I6" i="11"/>
  <c r="J61" i="23"/>
  <c r="C35" i="11" s="1"/>
  <c r="L32" i="23"/>
  <c r="H10" i="11"/>
  <c r="G10" i="11"/>
  <c r="G8" i="11"/>
  <c r="E17" i="8"/>
  <c r="D18" i="8" s="1"/>
  <c r="G18" i="12"/>
  <c r="G22" i="12" s="1"/>
  <c r="A21" i="8"/>
  <c r="B20" i="8"/>
  <c r="L51" i="23" l="1"/>
  <c r="L33" i="23"/>
  <c r="L52" i="23" s="1"/>
  <c r="K61" i="23"/>
  <c r="D35" i="11" s="1"/>
  <c r="J66" i="23"/>
  <c r="K42" i="23"/>
  <c r="D34" i="11" s="1"/>
  <c r="I66" i="23"/>
  <c r="M32" i="23"/>
  <c r="M33" i="23" s="1"/>
  <c r="I126" i="11"/>
  <c r="J126" i="11" s="1"/>
  <c r="I130" i="11"/>
  <c r="J130" i="11" s="1"/>
  <c r="I133" i="11"/>
  <c r="J133" i="11" s="1"/>
  <c r="H8" i="11"/>
  <c r="G26" i="11"/>
  <c r="C18" i="8"/>
  <c r="H18" i="12" s="1"/>
  <c r="H22" i="12" s="1"/>
  <c r="A22" i="8"/>
  <c r="B21" i="8"/>
  <c r="L61" i="23" l="1"/>
  <c r="E35" i="11" s="1"/>
  <c r="L42" i="23"/>
  <c r="E34" i="11" s="1"/>
  <c r="K66" i="23"/>
  <c r="M52" i="23"/>
  <c r="M51" i="23"/>
  <c r="N32" i="23"/>
  <c r="C38" i="11"/>
  <c r="I8" i="11"/>
  <c r="I10" i="11"/>
  <c r="E18" i="8"/>
  <c r="D19" i="8" s="1"/>
  <c r="H26" i="11" s="1"/>
  <c r="A23" i="8"/>
  <c r="B22" i="8"/>
  <c r="N51" i="23" l="1"/>
  <c r="F21" i="9" s="1"/>
  <c r="N33" i="23"/>
  <c r="M42" i="23"/>
  <c r="F34" i="11" s="1"/>
  <c r="L66" i="23"/>
  <c r="M61" i="23"/>
  <c r="F35" i="11" s="1"/>
  <c r="F6" i="9"/>
  <c r="G30" i="9"/>
  <c r="G8" i="9"/>
  <c r="G15" i="9"/>
  <c r="G27" i="9"/>
  <c r="G12" i="9"/>
  <c r="G23" i="9"/>
  <c r="C36" i="11"/>
  <c r="C19" i="8"/>
  <c r="I18" i="12" s="1"/>
  <c r="I22" i="12" s="1"/>
  <c r="A24" i="8"/>
  <c r="B23" i="8"/>
  <c r="M66" i="23" l="1"/>
  <c r="F7" i="9"/>
  <c r="N52" i="23"/>
  <c r="N42" i="23"/>
  <c r="G6" i="9"/>
  <c r="G21" i="9"/>
  <c r="E38" i="11"/>
  <c r="G13" i="9"/>
  <c r="H23" i="9"/>
  <c r="H12" i="9"/>
  <c r="H8" i="9"/>
  <c r="H15" i="9"/>
  <c r="G28" i="9"/>
  <c r="H27" i="9"/>
  <c r="H30" i="9"/>
  <c r="D36" i="11"/>
  <c r="D38" i="11"/>
  <c r="E36" i="11"/>
  <c r="E19" i="8"/>
  <c r="D20" i="8" s="1"/>
  <c r="C20" i="8" s="1"/>
  <c r="J18" i="12" s="1"/>
  <c r="J22" i="12" s="1"/>
  <c r="A25" i="8"/>
  <c r="B24" i="8"/>
  <c r="F22" i="9" l="1"/>
  <c r="G22" i="9" s="1"/>
  <c r="H22" i="9" s="1"/>
  <c r="N61" i="23"/>
  <c r="G35" i="11" s="1"/>
  <c r="G34" i="11"/>
  <c r="H6" i="9"/>
  <c r="H21" i="9"/>
  <c r="G25" i="9"/>
  <c r="G29" i="9"/>
  <c r="G10" i="9"/>
  <c r="G14" i="9"/>
  <c r="G11" i="9"/>
  <c r="G9" i="9"/>
  <c r="H28" i="9"/>
  <c r="G24" i="9"/>
  <c r="G26" i="9"/>
  <c r="H13" i="9"/>
  <c r="F16" i="9"/>
  <c r="G7" i="9"/>
  <c r="I26" i="11"/>
  <c r="E20" i="8"/>
  <c r="D21" i="8" s="1"/>
  <c r="C21" i="8" s="1"/>
  <c r="D43" i="12" s="1"/>
  <c r="D47" i="12" s="1"/>
  <c r="A26" i="8"/>
  <c r="B25" i="8"/>
  <c r="K9" i="9" l="1"/>
  <c r="K10" i="9"/>
  <c r="K11" i="9"/>
  <c r="K12" i="9"/>
  <c r="K13" i="9"/>
  <c r="K8" i="9"/>
  <c r="K14" i="9"/>
  <c r="K15" i="9"/>
  <c r="K6" i="9"/>
  <c r="K7" i="9"/>
  <c r="N66" i="23"/>
  <c r="F31" i="9"/>
  <c r="E7" i="2" s="1"/>
  <c r="H35" i="11" s="1"/>
  <c r="H24" i="9"/>
  <c r="H10" i="9"/>
  <c r="H11" i="9"/>
  <c r="H29" i="9"/>
  <c r="G38" i="11"/>
  <c r="H26" i="9"/>
  <c r="H14" i="9"/>
  <c r="G31" i="9"/>
  <c r="F7" i="2" s="1"/>
  <c r="F33" i="2" s="1"/>
  <c r="H9" i="9"/>
  <c r="H25" i="9"/>
  <c r="G16" i="9"/>
  <c r="G36" i="11"/>
  <c r="E6" i="2"/>
  <c r="F36" i="11"/>
  <c r="F38" i="11"/>
  <c r="H7" i="9"/>
  <c r="E21" i="8"/>
  <c r="D22" i="8" s="1"/>
  <c r="D54" i="11" s="1"/>
  <c r="C54" i="11"/>
  <c r="A27" i="8"/>
  <c r="B26" i="8"/>
  <c r="F6" i="2" l="1"/>
  <c r="D19" i="23" s="1"/>
  <c r="F15" i="2" s="1"/>
  <c r="G71" i="11" s="1"/>
  <c r="L12" i="9"/>
  <c r="L8" i="9"/>
  <c r="L14" i="9"/>
  <c r="L9" i="9"/>
  <c r="L15" i="9"/>
  <c r="L10" i="9"/>
  <c r="L11" i="9"/>
  <c r="L13" i="9"/>
  <c r="L6" i="9"/>
  <c r="L7" i="9"/>
  <c r="E33" i="2"/>
  <c r="C20" i="23"/>
  <c r="E16" i="2" s="1"/>
  <c r="H44" i="11" s="1"/>
  <c r="C22" i="23"/>
  <c r="E18" i="2" s="1"/>
  <c r="H46" i="11" s="1"/>
  <c r="H34" i="11"/>
  <c r="H38" i="11" s="1"/>
  <c r="C19" i="23"/>
  <c r="E15" i="2" s="1"/>
  <c r="H31" i="9"/>
  <c r="G7" i="2" s="1"/>
  <c r="G33" i="2" s="1"/>
  <c r="G63" i="11"/>
  <c r="C63" i="11" s="1"/>
  <c r="H16" i="9"/>
  <c r="E10" i="2"/>
  <c r="E8" i="2"/>
  <c r="L8" i="2"/>
  <c r="L7" i="2"/>
  <c r="E32" i="2"/>
  <c r="C22" i="8"/>
  <c r="E22" i="8" s="1"/>
  <c r="D23" i="8" s="1"/>
  <c r="B27" i="8"/>
  <c r="A28" i="8"/>
  <c r="D20" i="23" l="1"/>
  <c r="F16" i="2" s="1"/>
  <c r="G72" i="11" s="1"/>
  <c r="C72" i="11" s="1"/>
  <c r="D22" i="23"/>
  <c r="F18" i="2" s="1"/>
  <c r="G74" i="11" s="1"/>
  <c r="E74" i="11" s="1"/>
  <c r="G6" i="2"/>
  <c r="E19" i="23" s="1"/>
  <c r="G15" i="2" s="1"/>
  <c r="G101" i="11" s="1"/>
  <c r="M12" i="9"/>
  <c r="M13" i="9"/>
  <c r="M8" i="9"/>
  <c r="M14" i="9"/>
  <c r="M9" i="9"/>
  <c r="M15" i="9"/>
  <c r="M10" i="9"/>
  <c r="M11" i="9"/>
  <c r="M6" i="9"/>
  <c r="M7" i="9"/>
  <c r="I18" i="11"/>
  <c r="D46" i="11"/>
  <c r="C46" i="11"/>
  <c r="C18" i="11"/>
  <c r="G46" i="11"/>
  <c r="E46" i="11"/>
  <c r="E18" i="11"/>
  <c r="F18" i="11"/>
  <c r="G18" i="11"/>
  <c r="H18" i="11"/>
  <c r="F46" i="11"/>
  <c r="D18" i="11"/>
  <c r="E21" i="2"/>
  <c r="G7" i="13" s="1"/>
  <c r="G11" i="13" s="1"/>
  <c r="E16" i="11"/>
  <c r="G44" i="11"/>
  <c r="H16" i="11"/>
  <c r="F44" i="11"/>
  <c r="D44" i="11"/>
  <c r="I16" i="11"/>
  <c r="F16" i="11"/>
  <c r="E44" i="11"/>
  <c r="C44" i="11"/>
  <c r="D16" i="11"/>
  <c r="G16" i="11"/>
  <c r="C16" i="11"/>
  <c r="H43" i="11"/>
  <c r="E71" i="11"/>
  <c r="D71" i="11"/>
  <c r="C71" i="11"/>
  <c r="F71" i="11"/>
  <c r="H36" i="11"/>
  <c r="E63" i="11"/>
  <c r="F63" i="11"/>
  <c r="D63" i="11"/>
  <c r="G93" i="11"/>
  <c r="E34" i="2"/>
  <c r="F9" i="14"/>
  <c r="M7" i="2"/>
  <c r="F32" i="2"/>
  <c r="M8" i="2"/>
  <c r="G62" i="11"/>
  <c r="F8" i="2"/>
  <c r="F10" i="2"/>
  <c r="E43" i="12"/>
  <c r="E47" i="12" s="1"/>
  <c r="E54" i="11"/>
  <c r="C23" i="8"/>
  <c r="B28" i="8"/>
  <c r="A29" i="8"/>
  <c r="E22" i="23" l="1"/>
  <c r="G18" i="2" s="1"/>
  <c r="G104" i="11" s="1"/>
  <c r="C104" i="11" s="1"/>
  <c r="F72" i="11"/>
  <c r="G77" i="11"/>
  <c r="E72" i="11"/>
  <c r="E77" i="11" s="1"/>
  <c r="D74" i="11"/>
  <c r="D72" i="11"/>
  <c r="F74" i="11"/>
  <c r="F21" i="2"/>
  <c r="M14" i="2" s="1"/>
  <c r="C74" i="11"/>
  <c r="C77" i="11" s="1"/>
  <c r="E20" i="23"/>
  <c r="G16" i="2" s="1"/>
  <c r="G102" i="11" s="1"/>
  <c r="E102" i="11" s="1"/>
  <c r="E101" i="11"/>
  <c r="C101" i="11"/>
  <c r="D101" i="11"/>
  <c r="F101" i="11"/>
  <c r="E23" i="2"/>
  <c r="E35" i="2"/>
  <c r="H49" i="11"/>
  <c r="H51" i="11" s="1"/>
  <c r="L13" i="2"/>
  <c r="L14" i="2"/>
  <c r="D43" i="11"/>
  <c r="D49" i="11" s="1"/>
  <c r="D51" i="11" s="1"/>
  <c r="G43" i="11"/>
  <c r="G49" i="11" s="1"/>
  <c r="G51" i="11" s="1"/>
  <c r="E43" i="11"/>
  <c r="E49" i="11" s="1"/>
  <c r="E51" i="11" s="1"/>
  <c r="F15" i="11"/>
  <c r="F21" i="11" s="1"/>
  <c r="F23" i="11" s="1"/>
  <c r="I15" i="11"/>
  <c r="I21" i="11" s="1"/>
  <c r="I23" i="11" s="1"/>
  <c r="C43" i="11"/>
  <c r="C49" i="11" s="1"/>
  <c r="C51" i="11" s="1"/>
  <c r="C15" i="11"/>
  <c r="C21" i="11" s="1"/>
  <c r="C23" i="11" s="1"/>
  <c r="D15" i="11"/>
  <c r="D21" i="11" s="1"/>
  <c r="D23" i="11" s="1"/>
  <c r="G15" i="11"/>
  <c r="G21" i="11" s="1"/>
  <c r="G23" i="11" s="1"/>
  <c r="F43" i="11"/>
  <c r="F49" i="11" s="1"/>
  <c r="F51" i="11" s="1"/>
  <c r="E15" i="11"/>
  <c r="E21" i="11" s="1"/>
  <c r="E23" i="11" s="1"/>
  <c r="H15" i="11"/>
  <c r="H21" i="11" s="1"/>
  <c r="H23" i="11" s="1"/>
  <c r="E93" i="11"/>
  <c r="D93" i="11"/>
  <c r="C93" i="11"/>
  <c r="F93" i="11"/>
  <c r="C62" i="11"/>
  <c r="D62" i="11"/>
  <c r="E62" i="11"/>
  <c r="F62" i="11"/>
  <c r="G9" i="14"/>
  <c r="G64" i="11"/>
  <c r="G66" i="11"/>
  <c r="F34" i="2"/>
  <c r="G32" i="2"/>
  <c r="N8" i="2"/>
  <c r="N7" i="2"/>
  <c r="G92" i="11"/>
  <c r="G10" i="2"/>
  <c r="G8" i="2"/>
  <c r="E23" i="8"/>
  <c r="D24" i="8" s="1"/>
  <c r="F43" i="12"/>
  <c r="F47" i="12" s="1"/>
  <c r="A30" i="8"/>
  <c r="B29" i="8"/>
  <c r="E104" i="11" l="1"/>
  <c r="E107" i="11" s="1"/>
  <c r="F104" i="11"/>
  <c r="D104" i="11"/>
  <c r="F77" i="11"/>
  <c r="G79" i="11"/>
  <c r="F35" i="2"/>
  <c r="D77" i="11"/>
  <c r="F23" i="2"/>
  <c r="M10" i="2" s="1"/>
  <c r="M11" i="2" s="1"/>
  <c r="H7" i="13"/>
  <c r="H11" i="13" s="1"/>
  <c r="M13" i="2"/>
  <c r="G21" i="2"/>
  <c r="G35" i="2" s="1"/>
  <c r="F102" i="11"/>
  <c r="G107" i="11"/>
  <c r="D102" i="11"/>
  <c r="C102" i="11"/>
  <c r="C107" i="11" s="1"/>
  <c r="L10" i="2"/>
  <c r="L11" i="2" s="1"/>
  <c r="E36" i="2"/>
  <c r="E92" i="11"/>
  <c r="F92" i="11"/>
  <c r="C92" i="11"/>
  <c r="D92" i="11"/>
  <c r="H9" i="14"/>
  <c r="G34" i="2"/>
  <c r="D66" i="11"/>
  <c r="D64" i="11"/>
  <c r="F64" i="11"/>
  <c r="F66" i="11"/>
  <c r="G96" i="11"/>
  <c r="G94" i="11"/>
  <c r="C64" i="11"/>
  <c r="C66" i="11"/>
  <c r="C79" i="11" s="1"/>
  <c r="E66" i="11"/>
  <c r="E79" i="11" s="1"/>
  <c r="E64" i="11"/>
  <c r="F54" i="11"/>
  <c r="C24" i="8"/>
  <c r="B30" i="8"/>
  <c r="A31" i="8"/>
  <c r="F107" i="11" l="1"/>
  <c r="D107" i="11"/>
  <c r="F79" i="11"/>
  <c r="D79" i="11"/>
  <c r="F36" i="2"/>
  <c r="N14" i="2"/>
  <c r="G23" i="2"/>
  <c r="G36" i="2" s="1"/>
  <c r="I7" i="13"/>
  <c r="I11" i="13" s="1"/>
  <c r="N13" i="2"/>
  <c r="G109" i="11"/>
  <c r="I129" i="11"/>
  <c r="J129" i="11" s="1"/>
  <c r="I131" i="11"/>
  <c r="J131" i="11" s="1"/>
  <c r="I128" i="11"/>
  <c r="J128" i="11" s="1"/>
  <c r="C96" i="11"/>
  <c r="C109" i="11" s="1"/>
  <c r="C94" i="11"/>
  <c r="F96" i="11"/>
  <c r="F94" i="11"/>
  <c r="D96" i="11"/>
  <c r="D94" i="11"/>
  <c r="E96" i="11"/>
  <c r="E109" i="11" s="1"/>
  <c r="E94" i="11"/>
  <c r="E24" i="8"/>
  <c r="G43" i="12"/>
  <c r="G47" i="12" s="1"/>
  <c r="B31" i="8"/>
  <c r="A32" i="8"/>
  <c r="F109" i="11" l="1"/>
  <c r="D109" i="11"/>
  <c r="N10" i="2"/>
  <c r="N11" i="2" s="1"/>
  <c r="J11" i="13"/>
  <c r="D25" i="8"/>
  <c r="A33" i="8"/>
  <c r="B32" i="8"/>
  <c r="K11" i="13" l="1"/>
  <c r="G54" i="11"/>
  <c r="C25" i="8"/>
  <c r="E26" i="2"/>
  <c r="E24" i="2" s="1"/>
  <c r="A34" i="8"/>
  <c r="B33" i="8"/>
  <c r="H54" i="11" l="1"/>
  <c r="E25" i="2"/>
  <c r="H43" i="12"/>
  <c r="E18" i="3"/>
  <c r="E25" i="8"/>
  <c r="B34" i="8"/>
  <c r="A35" i="8"/>
  <c r="I43" i="12" l="1"/>
  <c r="E29" i="3"/>
  <c r="H53" i="11"/>
  <c r="E28" i="2"/>
  <c r="H52" i="11"/>
  <c r="E14" i="4"/>
  <c r="E15" i="4" s="1"/>
  <c r="E22" i="4" s="1"/>
  <c r="D26" i="8"/>
  <c r="B35" i="8"/>
  <c r="A36" i="8"/>
  <c r="F12" i="14" l="1"/>
  <c r="C26" i="8"/>
  <c r="E6" i="3"/>
  <c r="E21" i="3" s="1"/>
  <c r="H56" i="11"/>
  <c r="I24" i="11"/>
  <c r="C24" i="11"/>
  <c r="D24" i="11"/>
  <c r="F24" i="11"/>
  <c r="E24" i="11"/>
  <c r="E52" i="11"/>
  <c r="G52" i="11"/>
  <c r="C52" i="11"/>
  <c r="F52" i="11"/>
  <c r="H24" i="11"/>
  <c r="D52" i="11"/>
  <c r="G24" i="11"/>
  <c r="F25" i="11"/>
  <c r="G53" i="11"/>
  <c r="H25" i="11"/>
  <c r="E53" i="11"/>
  <c r="C25" i="11"/>
  <c r="F53" i="11"/>
  <c r="I25" i="11"/>
  <c r="E25" i="11"/>
  <c r="G25" i="11"/>
  <c r="D25" i="11"/>
  <c r="C53" i="11"/>
  <c r="D53" i="11"/>
  <c r="A37" i="8"/>
  <c r="B36" i="8"/>
  <c r="E28" i="3" l="1"/>
  <c r="I28" i="11"/>
  <c r="J6" i="12" s="1"/>
  <c r="J15" i="12" s="1"/>
  <c r="J24" i="12" s="1"/>
  <c r="D56" i="11"/>
  <c r="E31" i="12" s="1"/>
  <c r="E40" i="12" s="1"/>
  <c r="E49" i="12" s="1"/>
  <c r="E56" i="11"/>
  <c r="F31" i="12" s="1"/>
  <c r="F40" i="12" s="1"/>
  <c r="F49" i="12" s="1"/>
  <c r="F56" i="11"/>
  <c r="G31" i="12" s="1"/>
  <c r="G40" i="12" s="1"/>
  <c r="G49" i="12" s="1"/>
  <c r="G56" i="11"/>
  <c r="H31" i="12" s="1"/>
  <c r="H40" i="12" s="1"/>
  <c r="G28" i="11"/>
  <c r="H6" i="12" s="1"/>
  <c r="H15" i="12" s="1"/>
  <c r="H24" i="12" s="1"/>
  <c r="H28" i="11"/>
  <c r="I6" i="12" s="1"/>
  <c r="I15" i="12" s="1"/>
  <c r="I24" i="12" s="1"/>
  <c r="E28" i="11"/>
  <c r="F6" i="12" s="1"/>
  <c r="F15" i="12" s="1"/>
  <c r="F24" i="12" s="1"/>
  <c r="C56" i="11"/>
  <c r="D31" i="12" s="1"/>
  <c r="D40" i="12" s="1"/>
  <c r="D49" i="12" s="1"/>
  <c r="I31" i="12"/>
  <c r="E15" i="3"/>
  <c r="E30" i="3"/>
  <c r="F28" i="11"/>
  <c r="G6" i="12" s="1"/>
  <c r="G15" i="12" s="1"/>
  <c r="G24" i="12" s="1"/>
  <c r="D28" i="11"/>
  <c r="E6" i="12" s="1"/>
  <c r="E15" i="12" s="1"/>
  <c r="E24" i="12" s="1"/>
  <c r="C28" i="11"/>
  <c r="D6" i="12" s="1"/>
  <c r="D15" i="12" s="1"/>
  <c r="D24" i="12" s="1"/>
  <c r="D25" i="12" s="1"/>
  <c r="E26" i="8"/>
  <c r="D27" i="8" s="1"/>
  <c r="B37" i="8"/>
  <c r="A38" i="8"/>
  <c r="E25" i="12" l="1"/>
  <c r="F25" i="12" s="1"/>
  <c r="G25" i="12" s="1"/>
  <c r="H25" i="12" s="1"/>
  <c r="I25" i="12" s="1"/>
  <c r="J25" i="12" s="1"/>
  <c r="D50" i="12" s="1"/>
  <c r="E50" i="12" s="1"/>
  <c r="F50" i="12" s="1"/>
  <c r="G50" i="12" s="1"/>
  <c r="I46" i="12"/>
  <c r="H46" i="12" s="1"/>
  <c r="H47" i="12" s="1"/>
  <c r="H49" i="12" s="1"/>
  <c r="E22" i="3"/>
  <c r="I47" i="12" s="1"/>
  <c r="C27" i="8"/>
  <c r="I40" i="12"/>
  <c r="B38" i="8"/>
  <c r="A39" i="8"/>
  <c r="E27" i="8" l="1"/>
  <c r="E24" i="3"/>
  <c r="H50" i="12"/>
  <c r="A40" i="8"/>
  <c r="B39" i="8"/>
  <c r="I49" i="12" l="1"/>
  <c r="E25" i="3"/>
  <c r="D28" i="8"/>
  <c r="B40" i="8"/>
  <c r="A41" i="8"/>
  <c r="C28" i="8" l="1"/>
  <c r="C82" i="11"/>
  <c r="I50" i="12"/>
  <c r="E7" i="4"/>
  <c r="B41" i="8"/>
  <c r="A42" i="8"/>
  <c r="E10" i="4" l="1"/>
  <c r="F19" i="14"/>
  <c r="D70" i="12"/>
  <c r="E28" i="8"/>
  <c r="A43" i="8"/>
  <c r="B42" i="8"/>
  <c r="F18" i="14" l="1"/>
  <c r="E21" i="4"/>
  <c r="F13" i="14"/>
  <c r="E17" i="4"/>
  <c r="D29" i="8"/>
  <c r="A44" i="8"/>
  <c r="B43" i="8"/>
  <c r="F15" i="14" l="1"/>
  <c r="E18" i="4"/>
  <c r="E23" i="4"/>
  <c r="F14" i="14"/>
  <c r="C29" i="8"/>
  <c r="A45" i="8"/>
  <c r="B44" i="8"/>
  <c r="E29" i="8" l="1"/>
  <c r="D30" i="8" s="1"/>
  <c r="A46" i="8"/>
  <c r="B45" i="8"/>
  <c r="C30" i="8" l="1"/>
  <c r="B46" i="8"/>
  <c r="A47" i="8"/>
  <c r="E30" i="8" l="1"/>
  <c r="D31" i="8" s="1"/>
  <c r="B47" i="8"/>
  <c r="A48" i="8"/>
  <c r="C31" i="8" l="1"/>
  <c r="D82" i="11"/>
  <c r="A49" i="8"/>
  <c r="B48" i="8"/>
  <c r="E31" i="8" l="1"/>
  <c r="D32" i="8" s="1"/>
  <c r="E70" i="12"/>
  <c r="E74" i="12" s="1"/>
  <c r="B49" i="8"/>
  <c r="A50" i="8"/>
  <c r="C32" i="8" l="1"/>
  <c r="A51" i="8"/>
  <c r="B50" i="8"/>
  <c r="E32" i="8" l="1"/>
  <c r="D33" i="8" s="1"/>
  <c r="A52" i="8"/>
  <c r="B51" i="8"/>
  <c r="C33" i="8" l="1"/>
  <c r="B52" i="8"/>
  <c r="A53" i="8"/>
  <c r="E33" i="8" l="1"/>
  <c r="D34" i="8" s="1"/>
  <c r="B53" i="8"/>
  <c r="A54" i="8"/>
  <c r="C34" i="8" l="1"/>
  <c r="E82" i="11"/>
  <c r="B54" i="8"/>
  <c r="A55" i="8"/>
  <c r="E34" i="8" l="1"/>
  <c r="D35" i="8" s="1"/>
  <c r="F70" i="12"/>
  <c r="F74" i="12" s="1"/>
  <c r="B55" i="8"/>
  <c r="A56" i="8"/>
  <c r="C35" i="8" l="1"/>
  <c r="A57" i="8"/>
  <c r="B56" i="8"/>
  <c r="E35" i="8" l="1"/>
  <c r="D36" i="8" s="1"/>
  <c r="A58" i="8"/>
  <c r="B57" i="8"/>
  <c r="C36" i="8" l="1"/>
  <c r="B58" i="8"/>
  <c r="A59" i="8"/>
  <c r="E36" i="8" l="1"/>
  <c r="B59" i="8"/>
  <c r="A60" i="8"/>
  <c r="D37" i="8" l="1"/>
  <c r="B60" i="8"/>
  <c r="A61" i="8"/>
  <c r="F26" i="2" l="1"/>
  <c r="C37" i="8"/>
  <c r="F82" i="11"/>
  <c r="A62" i="8"/>
  <c r="B61" i="8"/>
  <c r="F18" i="3" l="1"/>
  <c r="F29" i="3" s="1"/>
  <c r="G70" i="12"/>
  <c r="E37" i="8"/>
  <c r="G82" i="11"/>
  <c r="F25" i="2"/>
  <c r="F24" i="2"/>
  <c r="A63" i="8"/>
  <c r="B62" i="8"/>
  <c r="G81" i="11" l="1"/>
  <c r="F14" i="4"/>
  <c r="F15" i="4" s="1"/>
  <c r="F22" i="4" s="1"/>
  <c r="D38" i="8"/>
  <c r="F28" i="2"/>
  <c r="G80" i="11"/>
  <c r="H70" i="12"/>
  <c r="A64" i="8"/>
  <c r="B63" i="8"/>
  <c r="D80" i="11" l="1"/>
  <c r="E80" i="11"/>
  <c r="F80" i="11"/>
  <c r="C80" i="11"/>
  <c r="F81" i="11"/>
  <c r="C81" i="11"/>
  <c r="D81" i="11"/>
  <c r="E81" i="11"/>
  <c r="G12" i="14"/>
  <c r="F6" i="3"/>
  <c r="F21" i="3" s="1"/>
  <c r="G84" i="11"/>
  <c r="C38" i="8"/>
  <c r="B64" i="8"/>
  <c r="A65" i="8"/>
  <c r="F28" i="3" l="1"/>
  <c r="F84" i="11"/>
  <c r="G58" i="12" s="1"/>
  <c r="G67" i="12" s="1"/>
  <c r="C84" i="11"/>
  <c r="D58" i="12" s="1"/>
  <c r="D67" i="12" s="1"/>
  <c r="E84" i="11"/>
  <c r="F58" i="12" s="1"/>
  <c r="F67" i="12" s="1"/>
  <c r="F76" i="12" s="1"/>
  <c r="E38" i="8"/>
  <c r="D84" i="11"/>
  <c r="E58" i="12" s="1"/>
  <c r="E67" i="12" s="1"/>
  <c r="E76" i="12" s="1"/>
  <c r="H58" i="12"/>
  <c r="F15" i="3"/>
  <c r="B65" i="8"/>
  <c r="A66" i="8"/>
  <c r="H73" i="12" l="1"/>
  <c r="G73" i="12" s="1"/>
  <c r="G74" i="12" s="1"/>
  <c r="G76" i="12" s="1"/>
  <c r="F30" i="3"/>
  <c r="D39" i="8"/>
  <c r="H67" i="12"/>
  <c r="H72" i="12"/>
  <c r="D72" i="12" s="1"/>
  <c r="D74" i="12" s="1"/>
  <c r="D76" i="12" s="1"/>
  <c r="D77" i="12" s="1"/>
  <c r="E77" i="12" s="1"/>
  <c r="F77" i="12" s="1"/>
  <c r="F8" i="4"/>
  <c r="F22" i="3"/>
  <c r="H74" i="12" s="1"/>
  <c r="A67" i="8"/>
  <c r="B66" i="8"/>
  <c r="G77" i="12" l="1"/>
  <c r="F24" i="3"/>
  <c r="F25" i="3" s="1"/>
  <c r="C39" i="8"/>
  <c r="A68" i="8"/>
  <c r="B67" i="8"/>
  <c r="H76" i="12" l="1"/>
  <c r="E39" i="8"/>
  <c r="F7" i="4"/>
  <c r="H77" i="12"/>
  <c r="A69" i="8"/>
  <c r="B68" i="8"/>
  <c r="F10" i="4" l="1"/>
  <c r="G19" i="14"/>
  <c r="D40" i="8"/>
  <c r="A70" i="8"/>
  <c r="B69" i="8"/>
  <c r="F17" i="4" l="1"/>
  <c r="G18" i="14"/>
  <c r="F21" i="4"/>
  <c r="G13" i="14"/>
  <c r="C40" i="8"/>
  <c r="D96" i="12" s="1"/>
  <c r="C112" i="11"/>
  <c r="B70" i="8"/>
  <c r="A71" i="8"/>
  <c r="F23" i="4" l="1"/>
  <c r="F18" i="4"/>
  <c r="G15" i="14"/>
  <c r="G14" i="14"/>
  <c r="E40" i="8"/>
  <c r="B71" i="8"/>
  <c r="A72" i="8"/>
  <c r="D41" i="8" l="1"/>
  <c r="B72" i="8"/>
  <c r="A73" i="8"/>
  <c r="C41" i="8" l="1"/>
  <c r="B73" i="8"/>
  <c r="A74" i="8"/>
  <c r="E41" i="8" l="1"/>
  <c r="A75" i="8"/>
  <c r="B74" i="8"/>
  <c r="D42" i="8" l="1"/>
  <c r="A76" i="8"/>
  <c r="B75" i="8"/>
  <c r="C42" i="8" l="1"/>
  <c r="B76" i="8"/>
  <c r="A77" i="8"/>
  <c r="E42" i="8" l="1"/>
  <c r="D43" i="8" s="1"/>
  <c r="B77" i="8"/>
  <c r="A78" i="8"/>
  <c r="C43" i="8" l="1"/>
  <c r="E96" i="12" s="1"/>
  <c r="E100" i="12" s="1"/>
  <c r="D112" i="11"/>
  <c r="A79" i="8"/>
  <c r="B78" i="8"/>
  <c r="E43" i="8" l="1"/>
  <c r="D44" i="8" s="1"/>
  <c r="A80" i="8"/>
  <c r="B79" i="8"/>
  <c r="C44" i="8" l="1"/>
  <c r="A81" i="8"/>
  <c r="B80" i="8"/>
  <c r="E44" i="8" l="1"/>
  <c r="D45" i="8" s="1"/>
  <c r="A82" i="8"/>
  <c r="B81" i="8"/>
  <c r="C45" i="8" l="1"/>
  <c r="A83" i="8"/>
  <c r="B82" i="8"/>
  <c r="E45" i="8" l="1"/>
  <c r="D46" i="8" s="1"/>
  <c r="B83" i="8"/>
  <c r="A84" i="8"/>
  <c r="C46" i="8" l="1"/>
  <c r="F96" i="12" s="1"/>
  <c r="F100" i="12" s="1"/>
  <c r="E112" i="11"/>
  <c r="A85" i="8"/>
  <c r="B84" i="8"/>
  <c r="E46" i="8" l="1"/>
  <c r="D47" i="8" s="1"/>
  <c r="B85" i="8"/>
  <c r="A86" i="8"/>
  <c r="C47" i="8" l="1"/>
  <c r="B86" i="8"/>
  <c r="A87" i="8"/>
  <c r="E47" i="8" l="1"/>
  <c r="D48" i="8" s="1"/>
  <c r="A88" i="8"/>
  <c r="B87" i="8"/>
  <c r="C48" i="8" l="1"/>
  <c r="B88" i="8"/>
  <c r="A89" i="8"/>
  <c r="E48" i="8" l="1"/>
  <c r="B89" i="8"/>
  <c r="A90" i="8"/>
  <c r="D49" i="8" l="1"/>
  <c r="B90" i="8"/>
  <c r="A91" i="8"/>
  <c r="G26" i="2" l="1"/>
  <c r="C49" i="8"/>
  <c r="F112" i="11"/>
  <c r="A92" i="8"/>
  <c r="B91" i="8"/>
  <c r="G96" i="12" l="1"/>
  <c r="G18" i="3"/>
  <c r="H96" i="12" s="1"/>
  <c r="E49" i="8"/>
  <c r="G112" i="11"/>
  <c r="G24" i="2"/>
  <c r="G25" i="2"/>
  <c r="A93" i="8"/>
  <c r="B92" i="8"/>
  <c r="G29" i="3" l="1"/>
  <c r="D50" i="8"/>
  <c r="G14" i="4"/>
  <c r="G15" i="4" s="1"/>
  <c r="G22" i="4" s="1"/>
  <c r="G110" i="11"/>
  <c r="G28" i="2"/>
  <c r="G111" i="11"/>
  <c r="A94" i="8"/>
  <c r="B93" i="8"/>
  <c r="D111" i="11" l="1"/>
  <c r="E111" i="11"/>
  <c r="F111" i="11"/>
  <c r="C111" i="11"/>
  <c r="F110" i="11"/>
  <c r="C110" i="11"/>
  <c r="D110" i="11"/>
  <c r="E110" i="11"/>
  <c r="C50" i="8"/>
  <c r="H12" i="14"/>
  <c r="G6" i="3"/>
  <c r="G21" i="3" s="1"/>
  <c r="G114" i="11"/>
  <c r="B94" i="8"/>
  <c r="A95" i="8"/>
  <c r="H99" i="12" l="1"/>
  <c r="G99" i="12" s="1"/>
  <c r="G100" i="12" s="1"/>
  <c r="E50" i="8"/>
  <c r="D51" i="8" s="1"/>
  <c r="G28" i="3"/>
  <c r="H84" i="12"/>
  <c r="C114" i="11"/>
  <c r="D84" i="12" s="1"/>
  <c r="D93" i="12" s="1"/>
  <c r="E114" i="11"/>
  <c r="F84" i="12" s="1"/>
  <c r="F93" i="12" s="1"/>
  <c r="F102" i="12" s="1"/>
  <c r="D114" i="11"/>
  <c r="E84" i="12" s="1"/>
  <c r="E93" i="12" s="1"/>
  <c r="E102" i="12" s="1"/>
  <c r="F114" i="11"/>
  <c r="G84" i="12" s="1"/>
  <c r="G93" i="12" s="1"/>
  <c r="G15" i="3"/>
  <c r="H93" i="12" s="1"/>
  <c r="A96" i="8"/>
  <c r="B95" i="8"/>
  <c r="C51" i="8" l="1"/>
  <c r="H98" i="12"/>
  <c r="D98" i="12" s="1"/>
  <c r="D100" i="12" s="1"/>
  <c r="D102" i="12" s="1"/>
  <c r="D103" i="12" s="1"/>
  <c r="E103" i="12" s="1"/>
  <c r="F103" i="12" s="1"/>
  <c r="G102" i="12"/>
  <c r="G30" i="3"/>
  <c r="G22" i="3"/>
  <c r="H100" i="12" s="1"/>
  <c r="G8" i="4"/>
  <c r="B96" i="8"/>
  <c r="A97" i="8"/>
  <c r="E51" i="8" l="1"/>
  <c r="D52" i="8" s="1"/>
  <c r="G103" i="12"/>
  <c r="G24" i="3"/>
  <c r="H102" i="12" s="1"/>
  <c r="A98" i="8"/>
  <c r="B97" i="8"/>
  <c r="C52" i="8" l="1"/>
  <c r="G25" i="3"/>
  <c r="A99" i="8"/>
  <c r="B98" i="8"/>
  <c r="E52" i="8" l="1"/>
  <c r="D53" i="8" s="1"/>
  <c r="H103" i="12"/>
  <c r="G7" i="4"/>
  <c r="A100" i="8"/>
  <c r="B99" i="8"/>
  <c r="C53" i="8" l="1"/>
  <c r="G10" i="4"/>
  <c r="G17" i="4" s="1"/>
  <c r="H19" i="14"/>
  <c r="A101" i="8"/>
  <c r="B100" i="8"/>
  <c r="E53" i="8" l="1"/>
  <c r="D54" i="8" s="1"/>
  <c r="H18" i="14"/>
  <c r="G23" i="4"/>
  <c r="H14" i="14"/>
  <c r="G21" i="4"/>
  <c r="H15" i="14"/>
  <c r="H13" i="14"/>
  <c r="G18" i="4"/>
  <c r="A102" i="8"/>
  <c r="B101" i="8"/>
  <c r="C54" i="8" l="1"/>
  <c r="A103" i="8"/>
  <c r="B102" i="8"/>
  <c r="E54" i="8" l="1"/>
  <c r="D55" i="8" s="1"/>
  <c r="B103" i="8"/>
  <c r="A104" i="8"/>
  <c r="C55" i="8" l="1"/>
  <c r="B104" i="8"/>
  <c r="A105" i="8"/>
  <c r="E55" i="8" l="1"/>
  <c r="D56" i="8" s="1"/>
  <c r="B105" i="8"/>
  <c r="A106" i="8"/>
  <c r="C56" i="8" l="1"/>
  <c r="B106" i="8"/>
  <c r="A107" i="8"/>
  <c r="E56" i="8" l="1"/>
  <c r="D57" i="8" s="1"/>
  <c r="B107" i="8"/>
  <c r="A108" i="8"/>
  <c r="C57" i="8" l="1"/>
  <c r="A109" i="8"/>
  <c r="B108" i="8"/>
  <c r="E57" i="8" l="1"/>
  <c r="D58" i="8" s="1"/>
  <c r="A110" i="8"/>
  <c r="B109" i="8"/>
  <c r="C58" i="8" l="1"/>
  <c r="B110" i="8"/>
  <c r="A111" i="8"/>
  <c r="E58" i="8" l="1"/>
  <c r="D59" i="8" s="1"/>
  <c r="B111" i="8"/>
  <c r="A112" i="8"/>
  <c r="C59" i="8" l="1"/>
  <c r="B112" i="8"/>
  <c r="A113" i="8"/>
  <c r="E59" i="8" l="1"/>
  <c r="D60" i="8" s="1"/>
  <c r="A114" i="8"/>
  <c r="B113" i="8"/>
  <c r="C60" i="8" l="1"/>
  <c r="A115" i="8"/>
  <c r="B114" i="8"/>
  <c r="E60" i="8" l="1"/>
  <c r="D61" i="8" s="1"/>
  <c r="A116" i="8"/>
  <c r="B115" i="8"/>
  <c r="C61" i="8" l="1"/>
  <c r="B116" i="8"/>
  <c r="A117" i="8"/>
  <c r="E61" i="8" l="1"/>
  <c r="B117" i="8"/>
  <c r="A118" i="8"/>
  <c r="D62" i="8" l="1"/>
  <c r="H22" i="4"/>
  <c r="A119" i="8"/>
  <c r="B118" i="8"/>
  <c r="C62" i="8" l="1"/>
  <c r="B119" i="8"/>
  <c r="A120" i="8"/>
  <c r="E62" i="8" l="1"/>
  <c r="D63" i="8" s="1"/>
  <c r="A121" i="8"/>
  <c r="B120" i="8"/>
  <c r="C63" i="8" l="1"/>
  <c r="A122" i="8"/>
  <c r="B121" i="8"/>
  <c r="E63" i="8" l="1"/>
  <c r="D64" i="8" s="1"/>
  <c r="A123" i="8"/>
  <c r="B122" i="8"/>
  <c r="C64" i="8" l="1"/>
  <c r="B123" i="8"/>
  <c r="A124" i="8"/>
  <c r="E64" i="8" l="1"/>
  <c r="D65" i="8" s="1"/>
  <c r="A125" i="8"/>
  <c r="B124" i="8"/>
  <c r="C65" i="8" l="1"/>
  <c r="B125" i="8"/>
  <c r="A126" i="8"/>
  <c r="E65" i="8" l="1"/>
  <c r="D66" i="8" s="1"/>
  <c r="H21" i="4"/>
  <c r="A127" i="8"/>
  <c r="B126" i="8"/>
  <c r="H23" i="4" l="1"/>
  <c r="C66" i="8"/>
  <c r="A128" i="8"/>
  <c r="B127" i="8"/>
  <c r="E66" i="8" l="1"/>
  <c r="D67" i="8" s="1"/>
  <c r="A129" i="8"/>
  <c r="B128" i="8"/>
  <c r="C67" i="8" l="1"/>
  <c r="B129" i="8"/>
  <c r="A130" i="8"/>
  <c r="E67" i="8" l="1"/>
  <c r="D68" i="8" s="1"/>
  <c r="A131" i="8"/>
  <c r="B130" i="8"/>
  <c r="C68" i="8" l="1"/>
  <c r="B131" i="8"/>
  <c r="A132" i="8"/>
  <c r="E68" i="8" l="1"/>
  <c r="D69" i="8" s="1"/>
  <c r="A133" i="8"/>
  <c r="B132" i="8"/>
  <c r="C69" i="8" l="1"/>
  <c r="B133" i="8"/>
  <c r="A134" i="8"/>
  <c r="E69" i="8" l="1"/>
  <c r="D70" i="8" s="1"/>
  <c r="B134" i="8"/>
  <c r="A135" i="8"/>
  <c r="C70" i="8" l="1"/>
  <c r="B135" i="8"/>
  <c r="A136" i="8"/>
  <c r="E70" i="8" l="1"/>
  <c r="D71" i="8" s="1"/>
  <c r="B136" i="8"/>
  <c r="A137" i="8"/>
  <c r="C71" i="8" l="1"/>
  <c r="B137" i="8"/>
  <c r="A138" i="8"/>
  <c r="E71" i="8" l="1"/>
  <c r="D72" i="8" s="1"/>
  <c r="B138" i="8"/>
  <c r="A139" i="8"/>
  <c r="C72" i="8" l="1"/>
  <c r="B139" i="8"/>
  <c r="A140" i="8"/>
  <c r="E72" i="8" l="1"/>
  <c r="D73" i="8" s="1"/>
  <c r="B140" i="8"/>
  <c r="A141" i="8"/>
  <c r="C73" i="8" l="1"/>
  <c r="B141" i="8"/>
  <c r="A142" i="8"/>
  <c r="E73" i="8" l="1"/>
  <c r="A143" i="8"/>
  <c r="B142" i="8"/>
  <c r="D74" i="8" l="1"/>
  <c r="C74" i="8" s="1"/>
  <c r="E74" i="8" s="1"/>
  <c r="D75" i="8" s="1"/>
  <c r="C75" i="8" s="1"/>
  <c r="E75" i="8" s="1"/>
  <c r="D76" i="8" s="1"/>
  <c r="C76" i="8" s="1"/>
  <c r="E76" i="8" s="1"/>
  <c r="D77" i="8" s="1"/>
  <c r="C77" i="8" s="1"/>
  <c r="E77" i="8" s="1"/>
  <c r="D78" i="8" s="1"/>
  <c r="C78" i="8" s="1"/>
  <c r="E78" i="8" s="1"/>
  <c r="D79" i="8" s="1"/>
  <c r="C79" i="8" s="1"/>
  <c r="E79" i="8" s="1"/>
  <c r="D80" i="8" s="1"/>
  <c r="C80" i="8" s="1"/>
  <c r="E80" i="8" s="1"/>
  <c r="D81" i="8" s="1"/>
  <c r="C81" i="8" s="1"/>
  <c r="E81" i="8" s="1"/>
  <c r="D82" i="8" s="1"/>
  <c r="C82" i="8" s="1"/>
  <c r="E82" i="8" s="1"/>
  <c r="D83" i="8" s="1"/>
  <c r="C83" i="8" s="1"/>
  <c r="E83" i="8" s="1"/>
  <c r="D84" i="8" s="1"/>
  <c r="C84" i="8" s="1"/>
  <c r="E84" i="8" s="1"/>
  <c r="D85" i="8" s="1"/>
  <c r="C85" i="8" s="1"/>
  <c r="E85" i="8" s="1"/>
  <c r="D86" i="8" s="1"/>
  <c r="C86" i="8" s="1"/>
  <c r="E86" i="8" s="1"/>
  <c r="D87" i="8" s="1"/>
  <c r="C87" i="8" s="1"/>
  <c r="E87" i="8" s="1"/>
  <c r="D88" i="8" s="1"/>
  <c r="C88" i="8" s="1"/>
  <c r="E88" i="8" s="1"/>
  <c r="D89" i="8" s="1"/>
  <c r="C89" i="8" s="1"/>
  <c r="E89" i="8" s="1"/>
  <c r="D90" i="8" s="1"/>
  <c r="C90" i="8" s="1"/>
  <c r="E90" i="8" s="1"/>
  <c r="D91" i="8" s="1"/>
  <c r="C91" i="8" s="1"/>
  <c r="E91" i="8" s="1"/>
  <c r="D92" i="8" s="1"/>
  <c r="C92" i="8" s="1"/>
  <c r="E92" i="8" s="1"/>
  <c r="D93" i="8" s="1"/>
  <c r="C93" i="8" s="1"/>
  <c r="E93" i="8" s="1"/>
  <c r="D94" i="8" s="1"/>
  <c r="C94" i="8" s="1"/>
  <c r="E94" i="8" s="1"/>
  <c r="D95" i="8" s="1"/>
  <c r="C95" i="8" s="1"/>
  <c r="E95" i="8" s="1"/>
  <c r="D96" i="8" s="1"/>
  <c r="C96" i="8" s="1"/>
  <c r="E96" i="8" s="1"/>
  <c r="D97" i="8" s="1"/>
  <c r="C97" i="8" s="1"/>
  <c r="E97" i="8" s="1"/>
  <c r="D98" i="8" s="1"/>
  <c r="C98" i="8" s="1"/>
  <c r="E98" i="8" s="1"/>
  <c r="D99" i="8" s="1"/>
  <c r="C99" i="8" s="1"/>
  <c r="E99" i="8" s="1"/>
  <c r="D100" i="8" s="1"/>
  <c r="C100" i="8" s="1"/>
  <c r="E100" i="8" s="1"/>
  <c r="D101" i="8" s="1"/>
  <c r="C101" i="8" s="1"/>
  <c r="E101" i="8" s="1"/>
  <c r="D102" i="8" s="1"/>
  <c r="C102" i="8" s="1"/>
  <c r="E102" i="8" s="1"/>
  <c r="D103" i="8" s="1"/>
  <c r="C103" i="8" s="1"/>
  <c r="E103" i="8" s="1"/>
  <c r="D104" i="8" s="1"/>
  <c r="C104" i="8" s="1"/>
  <c r="E104" i="8" s="1"/>
  <c r="D105" i="8" s="1"/>
  <c r="C105" i="8" s="1"/>
  <c r="E105" i="8" s="1"/>
  <c r="D106" i="8" s="1"/>
  <c r="C106" i="8" s="1"/>
  <c r="E106" i="8" s="1"/>
  <c r="D107" i="8" s="1"/>
  <c r="C107" i="8" s="1"/>
  <c r="E107" i="8" s="1"/>
  <c r="D108" i="8" s="1"/>
  <c r="C108" i="8" s="1"/>
  <c r="E108" i="8" s="1"/>
  <c r="D109" i="8" s="1"/>
  <c r="C109" i="8" s="1"/>
  <c r="E109" i="8" s="1"/>
  <c r="D110" i="8" s="1"/>
  <c r="C110" i="8" s="1"/>
  <c r="E110" i="8" s="1"/>
  <c r="D111" i="8" s="1"/>
  <c r="C111" i="8" s="1"/>
  <c r="E111" i="8" s="1"/>
  <c r="D112" i="8" s="1"/>
  <c r="C112" i="8" s="1"/>
  <c r="E112" i="8" s="1"/>
  <c r="D113" i="8" s="1"/>
  <c r="C113" i="8" s="1"/>
  <c r="E113" i="8" s="1"/>
  <c r="D114" i="8" s="1"/>
  <c r="C114" i="8" s="1"/>
  <c r="E114" i="8" s="1"/>
  <c r="D115" i="8" s="1"/>
  <c r="C115" i="8" s="1"/>
  <c r="E115" i="8" s="1"/>
  <c r="D116" i="8" s="1"/>
  <c r="C116" i="8" s="1"/>
  <c r="E116" i="8" s="1"/>
  <c r="D117" i="8" s="1"/>
  <c r="C117" i="8" s="1"/>
  <c r="E117" i="8" s="1"/>
  <c r="D118" i="8" s="1"/>
  <c r="C118" i="8" s="1"/>
  <c r="E118" i="8" s="1"/>
  <c r="D119" i="8" s="1"/>
  <c r="C119" i="8" s="1"/>
  <c r="E119" i="8" s="1"/>
  <c r="D120" i="8" s="1"/>
  <c r="C120" i="8" s="1"/>
  <c r="E120" i="8" s="1"/>
  <c r="D121" i="8" s="1"/>
  <c r="C121" i="8" s="1"/>
  <c r="E121" i="8" s="1"/>
  <c r="D122" i="8" s="1"/>
  <c r="C122" i="8" s="1"/>
  <c r="E122" i="8" s="1"/>
  <c r="D123" i="8" s="1"/>
  <c r="C123" i="8" s="1"/>
  <c r="E123" i="8" s="1"/>
  <c r="D124" i="8" s="1"/>
  <c r="C124" i="8" s="1"/>
  <c r="E124" i="8" s="1"/>
  <c r="D125" i="8" s="1"/>
  <c r="C125" i="8" s="1"/>
  <c r="E125" i="8" s="1"/>
  <c r="D126" i="8" s="1"/>
  <c r="C126" i="8" s="1"/>
  <c r="E126" i="8" s="1"/>
  <c r="D127" i="8" s="1"/>
  <c r="C127" i="8" s="1"/>
  <c r="E127" i="8" s="1"/>
  <c r="D128" i="8" s="1"/>
  <c r="C128" i="8" s="1"/>
  <c r="E128" i="8" s="1"/>
  <c r="D129" i="8" s="1"/>
  <c r="C129" i="8" s="1"/>
  <c r="E129" i="8" s="1"/>
  <c r="D130" i="8" s="1"/>
  <c r="C130" i="8" s="1"/>
  <c r="E130" i="8" s="1"/>
  <c r="D131" i="8" s="1"/>
  <c r="C131" i="8" s="1"/>
  <c r="E131" i="8" s="1"/>
  <c r="D132" i="8" s="1"/>
  <c r="C132" i="8" s="1"/>
  <c r="E132" i="8" s="1"/>
  <c r="D133" i="8" s="1"/>
  <c r="C133" i="8" s="1"/>
  <c r="E133" i="8" s="1"/>
  <c r="D134" i="8" s="1"/>
  <c r="C134" i="8" s="1"/>
  <c r="E134" i="8" s="1"/>
  <c r="D135" i="8" s="1"/>
  <c r="C135" i="8" s="1"/>
  <c r="E135" i="8" s="1"/>
  <c r="D136" i="8" s="1"/>
  <c r="C136" i="8" s="1"/>
  <c r="E136" i="8" s="1"/>
  <c r="D137" i="8" s="1"/>
  <c r="C137" i="8" s="1"/>
  <c r="E137" i="8" s="1"/>
  <c r="D138" i="8" s="1"/>
  <c r="C138" i="8" s="1"/>
  <c r="E138" i="8" s="1"/>
  <c r="D139" i="8" s="1"/>
  <c r="C139" i="8" s="1"/>
  <c r="E139" i="8" s="1"/>
  <c r="D140" i="8" s="1"/>
  <c r="C140" i="8" s="1"/>
  <c r="E140" i="8" s="1"/>
  <c r="D141" i="8" s="1"/>
  <c r="C141" i="8" s="1"/>
  <c r="E141" i="8" s="1"/>
  <c r="D142" i="8" s="1"/>
  <c r="C142" i="8" s="1"/>
  <c r="E142" i="8" s="1"/>
  <c r="D143" i="8" s="1"/>
  <c r="I22" i="4"/>
  <c r="B143" i="8"/>
  <c r="A144" i="8"/>
  <c r="B144" i="8" l="1"/>
  <c r="A145" i="8"/>
  <c r="C143" i="8"/>
  <c r="E143" i="8" s="1"/>
  <c r="D144" i="8" s="1"/>
  <c r="B145" i="8" l="1"/>
  <c r="A146" i="8"/>
  <c r="C144" i="8"/>
  <c r="E144" i="8" s="1"/>
  <c r="D145" i="8" s="1"/>
  <c r="B146" i="8" l="1"/>
  <c r="A147" i="8"/>
  <c r="C145" i="8"/>
  <c r="E145" i="8" s="1"/>
  <c r="D146" i="8" s="1"/>
  <c r="A148" i="8" l="1"/>
  <c r="B147" i="8"/>
  <c r="C146" i="8"/>
  <c r="E146" i="8" s="1"/>
  <c r="D147" i="8" l="1"/>
  <c r="C147" i="8" s="1"/>
  <c r="E147" i="8" s="1"/>
  <c r="D148" i="8" s="1"/>
  <c r="B148" i="8"/>
  <c r="A149" i="8"/>
  <c r="C148" i="8" l="1"/>
  <c r="E148" i="8" s="1"/>
  <c r="D149" i="8" s="1"/>
  <c r="A150" i="8"/>
  <c r="B149" i="8"/>
  <c r="B150" i="8" l="1"/>
  <c r="A151" i="8"/>
  <c r="C149" i="8"/>
  <c r="E149" i="8" s="1"/>
  <c r="D150" i="8" s="1"/>
  <c r="I21" i="4" l="1"/>
  <c r="C150" i="8"/>
  <c r="E150" i="8" s="1"/>
  <c r="D151" i="8" s="1"/>
  <c r="A152" i="8"/>
  <c r="B151" i="8"/>
  <c r="I23" i="4" l="1"/>
  <c r="C151" i="8"/>
  <c r="E151" i="8" s="1"/>
  <c r="D152" i="8" s="1"/>
  <c r="A153" i="8"/>
  <c r="B152" i="8"/>
  <c r="C152" i="8" l="1"/>
  <c r="E152" i="8" s="1"/>
  <c r="D153" i="8" s="1"/>
  <c r="B153" i="8"/>
  <c r="A154" i="8"/>
  <c r="C153" i="8" l="1"/>
  <c r="E153" i="8" s="1"/>
  <c r="D154" i="8" s="1"/>
  <c r="A155" i="8"/>
  <c r="B154" i="8"/>
  <c r="C154" i="8" l="1"/>
  <c r="E154" i="8" s="1"/>
  <c r="D155" i="8" s="1"/>
  <c r="B155" i="8"/>
  <c r="A156" i="8"/>
  <c r="B156" i="8" l="1"/>
  <c r="A157" i="8"/>
  <c r="C155" i="8"/>
  <c r="E155" i="8" s="1"/>
  <c r="D156" i="8" s="1"/>
  <c r="C156" i="8" l="1"/>
  <c r="E156" i="8" s="1"/>
  <c r="D157" i="8" s="1"/>
  <c r="B157" i="8"/>
  <c r="A158" i="8"/>
  <c r="A159" i="8" l="1"/>
  <c r="B158" i="8"/>
  <c r="C157" i="8"/>
  <c r="E157" i="8" s="1"/>
  <c r="D158" i="8" s="1"/>
  <c r="B159" i="8" l="1"/>
  <c r="A160" i="8"/>
  <c r="C158" i="8"/>
  <c r="E158" i="8" s="1"/>
  <c r="D159" i="8" s="1"/>
  <c r="A161" i="8" l="1"/>
  <c r="B160" i="8"/>
  <c r="C159" i="8"/>
  <c r="E159" i="8" s="1"/>
  <c r="D160" i="8" s="1"/>
  <c r="C160" i="8" l="1"/>
  <c r="E160" i="8" s="1"/>
  <c r="D161" i="8" s="1"/>
  <c r="B161" i="8"/>
  <c r="A162" i="8"/>
  <c r="C161" i="8" l="1"/>
  <c r="E161" i="8" s="1"/>
  <c r="D162" i="8" s="1"/>
  <c r="A163" i="8"/>
  <c r="B162" i="8"/>
  <c r="C162" i="8" l="1"/>
  <c r="E162" i="8" s="1"/>
  <c r="D163" i="8" s="1"/>
  <c r="A164" i="8"/>
  <c r="B163" i="8"/>
  <c r="C163" i="8" l="1"/>
  <c r="E163" i="8" s="1"/>
  <c r="D164" i="8" s="1"/>
  <c r="A165" i="8"/>
  <c r="B164" i="8"/>
  <c r="A166" i="8" l="1"/>
  <c r="B165" i="8"/>
  <c r="C164" i="8"/>
  <c r="E164" i="8" s="1"/>
  <c r="D165" i="8" s="1"/>
  <c r="C165" i="8" l="1"/>
  <c r="E165" i="8" s="1"/>
  <c r="D166" i="8" s="1"/>
  <c r="A167" i="8"/>
  <c r="B166" i="8"/>
  <c r="B167" i="8" l="1"/>
  <c r="A168" i="8"/>
  <c r="C166" i="8"/>
  <c r="E166" i="8" s="1"/>
  <c r="D167" i="8" s="1"/>
  <c r="A169" i="8" l="1"/>
  <c r="B168" i="8"/>
  <c r="C167" i="8"/>
  <c r="E167" i="8" s="1"/>
  <c r="D168" i="8" s="1"/>
  <c r="C168" i="8" l="1"/>
  <c r="E168" i="8" s="1"/>
  <c r="D169" i="8" s="1"/>
  <c r="A170" i="8"/>
  <c r="B169" i="8"/>
  <c r="C169" i="8" l="1"/>
  <c r="E169" i="8" s="1"/>
  <c r="D170" i="8" s="1"/>
  <c r="B170" i="8"/>
  <c r="A171" i="8"/>
  <c r="B171" i="8" l="1"/>
  <c r="A172" i="8"/>
  <c r="C170" i="8"/>
  <c r="E170" i="8" s="1"/>
  <c r="D171" i="8" s="1"/>
  <c r="C171" i="8" l="1"/>
  <c r="E171" i="8" s="1"/>
  <c r="D172" i="8" s="1"/>
  <c r="A173" i="8"/>
  <c r="B172" i="8"/>
  <c r="C172" i="8" l="1"/>
  <c r="E172" i="8" s="1"/>
  <c r="D173" i="8" s="1"/>
  <c r="B173" i="8"/>
  <c r="A174" i="8"/>
  <c r="A175" i="8" l="1"/>
  <c r="B174" i="8"/>
  <c r="C173" i="8"/>
  <c r="E173" i="8" s="1"/>
  <c r="D174" i="8" s="1"/>
  <c r="C174" i="8" l="1"/>
  <c r="E174" i="8" s="1"/>
  <c r="D175" i="8" s="1"/>
  <c r="B175" i="8"/>
  <c r="A176" i="8"/>
  <c r="A177" i="8" l="1"/>
  <c r="B176" i="8"/>
  <c r="C175" i="8"/>
  <c r="E175" i="8" s="1"/>
  <c r="D176" i="8" s="1"/>
  <c r="C176" i="8" l="1"/>
  <c r="E176" i="8" s="1"/>
  <c r="D177" i="8" s="1"/>
  <c r="B177" i="8"/>
  <c r="A178" i="8"/>
  <c r="C177" i="8" l="1"/>
  <c r="E177" i="8" s="1"/>
  <c r="D178" i="8" s="1"/>
  <c r="A179" i="8"/>
  <c r="B178" i="8"/>
  <c r="C178" i="8" l="1"/>
  <c r="E178" i="8" s="1"/>
  <c r="D179" i="8" s="1"/>
  <c r="A180" i="8"/>
  <c r="B179" i="8"/>
  <c r="C179" i="8" l="1"/>
  <c r="E179" i="8" s="1"/>
  <c r="D180" i="8" s="1"/>
  <c r="B180" i="8"/>
  <c r="A181" i="8"/>
  <c r="C180" i="8" l="1"/>
  <c r="E180" i="8" s="1"/>
  <c r="D181" i="8" s="1"/>
  <c r="B181" i="8"/>
  <c r="A182" i="8"/>
  <c r="C181" i="8" l="1"/>
  <c r="E181" i="8" s="1"/>
  <c r="B182" i="8"/>
  <c r="A183" i="8"/>
  <c r="D182" i="8" l="1"/>
  <c r="C182" i="8" s="1"/>
  <c r="E182" i="8" s="1"/>
  <c r="B183" i="8"/>
  <c r="A184" i="8"/>
  <c r="D183" i="8" l="1"/>
  <c r="C183" i="8" s="1"/>
  <c r="E183" i="8" s="1"/>
  <c r="D184" i="8" s="1"/>
  <c r="A185" i="8"/>
  <c r="B184" i="8"/>
  <c r="C184" i="8" l="1"/>
  <c r="E184" i="8" s="1"/>
  <c r="D185" i="8" s="1"/>
  <c r="A186" i="8"/>
  <c r="B185" i="8"/>
  <c r="C185" i="8" l="1"/>
  <c r="E185" i="8" s="1"/>
  <c r="D186" i="8" s="1"/>
  <c r="B186" i="8"/>
  <c r="A187" i="8"/>
  <c r="C186" i="8" l="1"/>
  <c r="E186" i="8" s="1"/>
  <c r="D187" i="8" s="1"/>
  <c r="B187" i="8"/>
  <c r="A188" i="8"/>
  <c r="B188" i="8" l="1"/>
  <c r="A189" i="8"/>
  <c r="C187" i="8"/>
  <c r="E187" i="8" s="1"/>
  <c r="D188" i="8" s="1"/>
  <c r="C188" i="8" l="1"/>
  <c r="E188" i="8" s="1"/>
  <c r="D189" i="8" s="1"/>
  <c r="A190" i="8"/>
  <c r="B189" i="8"/>
  <c r="C189" i="8" l="1"/>
  <c r="E189" i="8" s="1"/>
  <c r="D190" i="8" s="1"/>
  <c r="B190" i="8"/>
  <c r="A191" i="8"/>
  <c r="C190" i="8" l="1"/>
  <c r="E190" i="8" s="1"/>
  <c r="D191" i="8" s="1"/>
  <c r="B191" i="8"/>
  <c r="A192" i="8"/>
  <c r="B192" i="8" l="1"/>
  <c r="A193" i="8"/>
  <c r="C191" i="8"/>
  <c r="E191" i="8" s="1"/>
  <c r="D192" i="8" s="1"/>
  <c r="C192" i="8" l="1"/>
  <c r="E192" i="8" s="1"/>
  <c r="D193" i="8" s="1"/>
  <c r="B193" i="8"/>
  <c r="A194" i="8"/>
  <c r="A195" i="8" l="1"/>
  <c r="B194" i="8"/>
  <c r="C193" i="8"/>
  <c r="E193" i="8" s="1"/>
  <c r="D194" i="8" s="1"/>
  <c r="C194" i="8" l="1"/>
  <c r="E194" i="8" s="1"/>
  <c r="D195" i="8" s="1"/>
  <c r="B195" i="8"/>
  <c r="A196" i="8"/>
  <c r="B196" i="8" l="1"/>
  <c r="A197" i="8"/>
  <c r="C195" i="8"/>
  <c r="E195" i="8" s="1"/>
  <c r="D196" i="8" s="1"/>
  <c r="A198" i="8" l="1"/>
  <c r="B197" i="8"/>
  <c r="C196" i="8"/>
  <c r="E196" i="8" s="1"/>
  <c r="D197" i="8" s="1"/>
  <c r="C197" i="8" l="1"/>
  <c r="E197" i="8" s="1"/>
  <c r="D198" i="8" s="1"/>
  <c r="A199" i="8"/>
  <c r="B198" i="8"/>
  <c r="C198" i="8" l="1"/>
  <c r="E198" i="8" s="1"/>
  <c r="D199" i="8" s="1"/>
  <c r="A200" i="8"/>
  <c r="B199" i="8"/>
  <c r="A201" i="8" l="1"/>
  <c r="B200" i="8"/>
  <c r="C199" i="8"/>
  <c r="E199" i="8" s="1"/>
  <c r="D200" i="8" s="1"/>
  <c r="C200" i="8" l="1"/>
  <c r="E200" i="8" s="1"/>
  <c r="D201" i="8" s="1"/>
  <c r="A202" i="8"/>
  <c r="B201" i="8"/>
  <c r="C201" i="8" l="1"/>
  <c r="E201" i="8" s="1"/>
  <c r="D202" i="8" s="1"/>
  <c r="A203" i="8"/>
  <c r="B202" i="8"/>
  <c r="C202" i="8" l="1"/>
  <c r="E202" i="8" s="1"/>
  <c r="D203" i="8" s="1"/>
  <c r="A204" i="8"/>
  <c r="B203" i="8"/>
  <c r="C203" i="8" l="1"/>
  <c r="E203" i="8" s="1"/>
  <c r="D204" i="8" s="1"/>
  <c r="B204" i="8"/>
  <c r="A205" i="8"/>
  <c r="C204" i="8" l="1"/>
  <c r="E204" i="8" s="1"/>
  <c r="D205" i="8" s="1"/>
  <c r="A206" i="8"/>
  <c r="B205" i="8"/>
  <c r="C205" i="8" l="1"/>
  <c r="E205" i="8" s="1"/>
  <c r="D206" i="8" s="1"/>
  <c r="B206" i="8"/>
  <c r="A207" i="8"/>
  <c r="C206" i="8" l="1"/>
  <c r="E206" i="8" s="1"/>
  <c r="D207" i="8" s="1"/>
  <c r="A208" i="8"/>
  <c r="B207" i="8"/>
  <c r="C207" i="8" l="1"/>
  <c r="E207" i="8" s="1"/>
  <c r="D208" i="8" s="1"/>
  <c r="B208" i="8"/>
  <c r="A209" i="8"/>
  <c r="C208" i="8" l="1"/>
  <c r="E208" i="8" s="1"/>
  <c r="D209" i="8" s="1"/>
  <c r="B209" i="8"/>
  <c r="A210" i="8"/>
  <c r="A211" i="8" l="1"/>
  <c r="B210" i="8"/>
  <c r="C209" i="8"/>
  <c r="E209" i="8" s="1"/>
  <c r="D210" i="8" s="1"/>
  <c r="C210" i="8" l="1"/>
  <c r="E210" i="8" s="1"/>
  <c r="D211" i="8" s="1"/>
  <c r="A212" i="8"/>
  <c r="B211" i="8"/>
  <c r="C211" i="8" l="1"/>
  <c r="E211" i="8" s="1"/>
  <c r="D212" i="8" s="1"/>
  <c r="A213" i="8"/>
  <c r="B212" i="8"/>
  <c r="C212" i="8" l="1"/>
  <c r="E212" i="8" s="1"/>
  <c r="D213" i="8" s="1"/>
  <c r="A214" i="8"/>
  <c r="B213" i="8"/>
  <c r="C213" i="8" l="1"/>
  <c r="E213" i="8" s="1"/>
  <c r="D214" i="8" s="1"/>
  <c r="A215" i="8"/>
  <c r="B214" i="8"/>
  <c r="C214" i="8" l="1"/>
  <c r="E214" i="8" s="1"/>
  <c r="D215" i="8" s="1"/>
  <c r="B215" i="8"/>
  <c r="A216" i="8"/>
  <c r="B216" i="8" l="1"/>
  <c r="A217" i="8"/>
  <c r="C215" i="8"/>
  <c r="E215" i="8" s="1"/>
  <c r="D216" i="8" s="1"/>
  <c r="C216" i="8" l="1"/>
  <c r="E216" i="8" s="1"/>
  <c r="D217" i="8" s="1"/>
  <c r="A218" i="8"/>
  <c r="B217" i="8"/>
  <c r="C217" i="8" l="1"/>
  <c r="E217" i="8" s="1"/>
  <c r="D218" i="8" s="1"/>
  <c r="A219" i="8"/>
  <c r="B218" i="8"/>
  <c r="C218" i="8" l="1"/>
  <c r="E218" i="8" s="1"/>
  <c r="D219" i="8" s="1"/>
  <c r="B219" i="8"/>
  <c r="A220" i="8"/>
  <c r="C219" i="8" l="1"/>
  <c r="E219" i="8" s="1"/>
  <c r="D220" i="8" s="1"/>
  <c r="B220" i="8"/>
  <c r="A221" i="8"/>
  <c r="B221" i="8" l="1"/>
  <c r="A222" i="8"/>
  <c r="C220" i="8"/>
  <c r="E220" i="8" s="1"/>
  <c r="D221" i="8" s="1"/>
  <c r="C221" i="8" l="1"/>
  <c r="E221" i="8" s="1"/>
  <c r="D222" i="8" s="1"/>
  <c r="B222" i="8"/>
  <c r="A223" i="8"/>
  <c r="C222" i="8" l="1"/>
  <c r="E222" i="8" s="1"/>
  <c r="D223" i="8" s="1"/>
  <c r="A224" i="8"/>
  <c r="B223" i="8"/>
  <c r="C223" i="8" l="1"/>
  <c r="E223" i="8" s="1"/>
  <c r="D224" i="8" s="1"/>
  <c r="A225" i="8"/>
  <c r="B224" i="8"/>
  <c r="C224" i="8" l="1"/>
  <c r="E224" i="8" s="1"/>
  <c r="D225" i="8" s="1"/>
  <c r="A226" i="8"/>
  <c r="B225" i="8"/>
  <c r="C225" i="8" l="1"/>
  <c r="E225" i="8" s="1"/>
  <c r="A227" i="8"/>
  <c r="B226" i="8"/>
  <c r="D226" i="8"/>
  <c r="C226" i="8" l="1"/>
  <c r="E226" i="8" s="1"/>
  <c r="D227" i="8" s="1"/>
  <c r="A228" i="8"/>
  <c r="B227" i="8"/>
  <c r="C227" i="8" l="1"/>
  <c r="E227" i="8" s="1"/>
  <c r="D228" i="8" s="1"/>
  <c r="A229" i="8"/>
  <c r="B228" i="8"/>
  <c r="C228" i="8" l="1"/>
  <c r="E228" i="8" s="1"/>
  <c r="D229" i="8" s="1"/>
  <c r="A230" i="8"/>
  <c r="B229" i="8"/>
  <c r="C229" i="8" l="1"/>
  <c r="E229" i="8" s="1"/>
  <c r="D230" i="8" s="1"/>
  <c r="B230" i="8"/>
  <c r="A231" i="8"/>
  <c r="C230" i="8" l="1"/>
  <c r="E230" i="8" s="1"/>
  <c r="D231" i="8" s="1"/>
  <c r="B231" i="8"/>
  <c r="A232" i="8"/>
  <c r="B232" i="8" l="1"/>
  <c r="A233" i="8"/>
  <c r="C231" i="8"/>
  <c r="E231" i="8" s="1"/>
  <c r="D232" i="8" s="1"/>
  <c r="B233" i="8" l="1"/>
  <c r="A234" i="8"/>
  <c r="C232" i="8"/>
  <c r="E232" i="8" s="1"/>
  <c r="D233" i="8" s="1"/>
  <c r="A235" i="8" l="1"/>
  <c r="B234" i="8"/>
  <c r="C233" i="8"/>
  <c r="E233" i="8" s="1"/>
  <c r="D234" i="8" s="1"/>
  <c r="C234" i="8" l="1"/>
  <c r="E234" i="8" s="1"/>
  <c r="D235" i="8" s="1"/>
  <c r="B235" i="8"/>
  <c r="A236" i="8"/>
  <c r="C235" i="8" l="1"/>
  <c r="E235" i="8" s="1"/>
  <c r="D236" i="8" s="1"/>
  <c r="A237" i="8"/>
  <c r="B236" i="8"/>
  <c r="C236" i="8" l="1"/>
  <c r="E236" i="8" s="1"/>
  <c r="D237" i="8" s="1"/>
  <c r="A238" i="8"/>
  <c r="B237" i="8"/>
  <c r="C237" i="8" l="1"/>
  <c r="E237" i="8" s="1"/>
  <c r="B238" i="8"/>
  <c r="A239" i="8"/>
  <c r="D238" i="8"/>
  <c r="C238" i="8" l="1"/>
  <c r="E238" i="8" s="1"/>
  <c r="D239" i="8" s="1"/>
  <c r="A240" i="8"/>
  <c r="B239" i="8"/>
  <c r="C239" i="8" l="1"/>
  <c r="E239" i="8" s="1"/>
  <c r="D240" i="8" s="1"/>
  <c r="A241" i="8"/>
  <c r="B240" i="8"/>
  <c r="C240" i="8" l="1"/>
  <c r="E240" i="8" s="1"/>
  <c r="D241" i="8" s="1"/>
  <c r="A242" i="8"/>
  <c r="B241" i="8"/>
  <c r="C241" i="8" l="1"/>
  <c r="E241" i="8" s="1"/>
  <c r="D242" i="8" s="1"/>
  <c r="A243" i="8"/>
  <c r="B242" i="8"/>
  <c r="B243" i="8" l="1"/>
  <c r="A244" i="8"/>
  <c r="C242" i="8"/>
  <c r="E242" i="8" s="1"/>
  <c r="D243" i="8" s="1"/>
  <c r="A245" i="8" l="1"/>
  <c r="B244" i="8"/>
  <c r="C243" i="8"/>
  <c r="E243" i="8" s="1"/>
  <c r="D244" i="8" s="1"/>
  <c r="C244" i="8" l="1"/>
  <c r="E244" i="8" s="1"/>
  <c r="D245" i="8" s="1"/>
  <c r="A246" i="8"/>
  <c r="B245" i="8"/>
  <c r="C245" i="8" l="1"/>
  <c r="E245" i="8" s="1"/>
  <c r="D246" i="8" s="1"/>
  <c r="A247" i="8"/>
  <c r="B246" i="8"/>
  <c r="C246" i="8" l="1"/>
  <c r="E246" i="8" s="1"/>
  <c r="D247" i="8" s="1"/>
  <c r="A248" i="8"/>
  <c r="B247" i="8"/>
  <c r="B248" i="8" l="1"/>
  <c r="A249" i="8"/>
  <c r="C247" i="8"/>
  <c r="E247" i="8" s="1"/>
  <c r="D248" i="8" s="1"/>
  <c r="B249" i="8" l="1"/>
  <c r="A250" i="8"/>
  <c r="C248" i="8"/>
  <c r="E248" i="8" s="1"/>
  <c r="D249" i="8" s="1"/>
  <c r="C249" i="8" l="1"/>
  <c r="E249" i="8" s="1"/>
  <c r="D250" i="8" s="1"/>
  <c r="A251" i="8"/>
  <c r="B250" i="8"/>
  <c r="A252" i="8" l="1"/>
  <c r="B251" i="8"/>
  <c r="C250" i="8"/>
  <c r="E250" i="8" s="1"/>
  <c r="D251" i="8" s="1"/>
  <c r="C251" i="8" l="1"/>
  <c r="E251" i="8" s="1"/>
  <c r="D252" i="8" s="1"/>
  <c r="B252" i="8"/>
  <c r="A253" i="8"/>
  <c r="C252" i="8" l="1"/>
  <c r="E252" i="8" s="1"/>
  <c r="D253" i="8" s="1"/>
  <c r="B253" i="8"/>
  <c r="A254" i="8"/>
  <c r="C253" i="8" l="1"/>
  <c r="E253" i="8" s="1"/>
  <c r="D254" i="8" s="1"/>
  <c r="A255" i="8"/>
  <c r="B254" i="8"/>
  <c r="C254" i="8" l="1"/>
  <c r="E254" i="8" s="1"/>
  <c r="A256" i="8"/>
  <c r="D255" i="8"/>
  <c r="B255" i="8"/>
  <c r="C255" i="8" l="1"/>
  <c r="E255" i="8" s="1"/>
  <c r="D256" i="8" s="1"/>
  <c r="A257" i="8"/>
  <c r="B256" i="8"/>
  <c r="C256" i="8" l="1"/>
  <c r="E256" i="8" s="1"/>
  <c r="D257" i="8" s="1"/>
  <c r="A258" i="8"/>
  <c r="B257" i="8"/>
  <c r="C257" i="8" l="1"/>
  <c r="E257" i="8" s="1"/>
  <c r="D258" i="8" s="1"/>
  <c r="B258" i="8"/>
  <c r="A259" i="8"/>
  <c r="C258" i="8" l="1"/>
  <c r="E258" i="8" s="1"/>
  <c r="A260" i="8"/>
  <c r="B259" i="8"/>
  <c r="D259" i="8"/>
  <c r="C259" i="8" l="1"/>
  <c r="E259" i="8" s="1"/>
  <c r="A261" i="8"/>
  <c r="B260" i="8"/>
  <c r="D260" i="8"/>
  <c r="C260" i="8" l="1"/>
  <c r="E260" i="8" s="1"/>
  <c r="A262" i="8"/>
  <c r="D261" i="8"/>
  <c r="B261" i="8"/>
  <c r="C261" i="8" l="1"/>
  <c r="E261" i="8" s="1"/>
  <c r="D262" i="8" s="1"/>
  <c r="A263" i="8"/>
  <c r="A264" i="8" s="1"/>
  <c r="B262" i="8"/>
  <c r="C262" i="8" l="1"/>
  <c r="E262" i="8" s="1"/>
  <c r="D263" i="8" s="1"/>
  <c r="B264" i="8"/>
  <c r="A265" i="8"/>
  <c r="B263" i="8"/>
  <c r="C263" i="8" l="1"/>
  <c r="E263" i="8" s="1"/>
  <c r="D264" i="8" s="1"/>
  <c r="C264" i="8" s="1"/>
  <c r="E264" i="8" s="1"/>
  <c r="D265" i="8" s="1"/>
  <c r="B265" i="8"/>
  <c r="A266" i="8"/>
  <c r="C265" i="8" l="1"/>
  <c r="E265" i="8" s="1"/>
  <c r="D266" i="8"/>
  <c r="B266" i="8"/>
  <c r="A267" i="8"/>
  <c r="C266" i="8" l="1"/>
  <c r="E266" i="8" s="1"/>
  <c r="D267" i="8" s="1"/>
  <c r="B267" i="8"/>
  <c r="A268" i="8"/>
  <c r="C267" i="8" l="1"/>
  <c r="E267" i="8" s="1"/>
  <c r="D268" i="8" s="1"/>
  <c r="A269" i="8"/>
  <c r="B268" i="8"/>
  <c r="C268" i="8" l="1"/>
  <c r="E268" i="8" s="1"/>
  <c r="A270" i="8"/>
  <c r="B269" i="8"/>
  <c r="D269" i="8"/>
  <c r="C269" i="8" l="1"/>
  <c r="E269" i="8" s="1"/>
  <c r="D270" i="8" s="1"/>
  <c r="A271" i="8"/>
  <c r="B270" i="8"/>
  <c r="C270" i="8" l="1"/>
  <c r="E270" i="8" s="1"/>
  <c r="D271" i="8" s="1"/>
  <c r="B271" i="8"/>
  <c r="A272" i="8"/>
  <c r="C271" i="8" l="1"/>
  <c r="E271" i="8" s="1"/>
  <c r="D272" i="8" s="1"/>
  <c r="A273" i="8"/>
  <c r="B272" i="8"/>
  <c r="C272" i="8" l="1"/>
  <c r="E272" i="8" s="1"/>
  <c r="D273" i="8" s="1"/>
  <c r="A274" i="8"/>
  <c r="B273" i="8"/>
  <c r="C273" i="8" l="1"/>
  <c r="E273" i="8" s="1"/>
  <c r="D274" i="8" s="1"/>
  <c r="B274" i="8"/>
  <c r="A275" i="8"/>
  <c r="C274" i="8" l="1"/>
  <c r="E274" i="8" s="1"/>
  <c r="D275" i="8" s="1"/>
  <c r="A276" i="8"/>
  <c r="B275" i="8"/>
  <c r="C275" i="8" l="1"/>
  <c r="E275" i="8" s="1"/>
  <c r="D276" i="8" s="1"/>
  <c r="A277" i="8"/>
  <c r="B276" i="8"/>
  <c r="C276" i="8" l="1"/>
  <c r="E276" i="8" s="1"/>
  <c r="D277" i="8" s="1"/>
  <c r="B277" i="8"/>
  <c r="A278" i="8"/>
  <c r="C277" i="8" l="1"/>
  <c r="E277" i="8" s="1"/>
  <c r="D278" i="8" s="1"/>
  <c r="B278" i="8"/>
  <c r="A279" i="8"/>
  <c r="C278" i="8" l="1"/>
  <c r="E278" i="8" s="1"/>
  <c r="D279" i="8" s="1"/>
  <c r="A280" i="8"/>
  <c r="B279" i="8"/>
  <c r="C279" i="8" l="1"/>
  <c r="E279" i="8" s="1"/>
  <c r="D280" i="8" s="1"/>
  <c r="A281" i="8"/>
  <c r="B280" i="8"/>
  <c r="C280" i="8" l="1"/>
  <c r="E280" i="8" s="1"/>
  <c r="D281" i="8" s="1"/>
  <c r="A282" i="8"/>
  <c r="B281" i="8"/>
  <c r="C281" i="8" l="1"/>
  <c r="E281" i="8" s="1"/>
  <c r="D282" i="8" s="1"/>
  <c r="B282" i="8"/>
  <c r="A283" i="8"/>
  <c r="C282" i="8" l="1"/>
  <c r="E282" i="8" s="1"/>
  <c r="D283" i="8" s="1"/>
  <c r="B283" i="8"/>
  <c r="A284" i="8"/>
  <c r="C283" i="8" l="1"/>
  <c r="E283" i="8" s="1"/>
  <c r="D284" i="8" s="1"/>
  <c r="B284" i="8"/>
  <c r="A285" i="8"/>
  <c r="C284" i="8" l="1"/>
  <c r="E284" i="8" s="1"/>
  <c r="D285" i="8" s="1"/>
  <c r="B285" i="8"/>
  <c r="A286" i="8"/>
  <c r="C285" i="8" l="1"/>
  <c r="E285" i="8" s="1"/>
  <c r="D286" i="8" s="1"/>
  <c r="B286" i="8"/>
  <c r="A287" i="8"/>
  <c r="C286" i="8" l="1"/>
  <c r="E286" i="8" s="1"/>
  <c r="D287" i="8" s="1"/>
  <c r="A288" i="8"/>
  <c r="B287" i="8"/>
  <c r="C287" i="8" l="1"/>
  <c r="E287" i="8" s="1"/>
  <c r="D288" i="8" s="1"/>
  <c r="A289" i="8"/>
  <c r="B288" i="8"/>
  <c r="C288" i="8" l="1"/>
  <c r="E288" i="8" s="1"/>
  <c r="D289" i="8" s="1"/>
  <c r="B289" i="8"/>
  <c r="A290" i="8"/>
  <c r="C289" i="8" l="1"/>
  <c r="E289" i="8" s="1"/>
  <c r="D290" i="8" s="1"/>
  <c r="B290" i="8"/>
  <c r="A291" i="8"/>
  <c r="C290" i="8" l="1"/>
  <c r="E290" i="8" s="1"/>
  <c r="D291" i="8" s="1"/>
  <c r="A292" i="8"/>
  <c r="B291" i="8"/>
  <c r="C291" i="8" l="1"/>
  <c r="E291" i="8" s="1"/>
  <c r="D292" i="8" s="1"/>
  <c r="B292" i="8"/>
  <c r="A293" i="8"/>
  <c r="C292" i="8" l="1"/>
  <c r="E292" i="8" s="1"/>
  <c r="D293" i="8" s="1"/>
  <c r="A294" i="8"/>
  <c r="B293" i="8"/>
  <c r="C293" i="8" l="1"/>
  <c r="E293" i="8" s="1"/>
  <c r="A295" i="8"/>
  <c r="B294" i="8"/>
  <c r="D294" i="8"/>
  <c r="C294" i="8" l="1"/>
  <c r="E294" i="8" s="1"/>
  <c r="D295" i="8" s="1"/>
  <c r="B295" i="8"/>
  <c r="A296" i="8"/>
  <c r="C295" i="8" l="1"/>
  <c r="E295" i="8" s="1"/>
  <c r="D296" i="8" s="1"/>
  <c r="B296" i="8"/>
  <c r="A297" i="8"/>
  <c r="C296" i="8" l="1"/>
  <c r="E296" i="8" s="1"/>
  <c r="D297" i="8" s="1"/>
  <c r="A298" i="8"/>
  <c r="B297" i="8"/>
  <c r="C297" i="8" l="1"/>
  <c r="E297" i="8" s="1"/>
  <c r="D298" i="8" s="1"/>
  <c r="A299" i="8"/>
  <c r="B298" i="8"/>
  <c r="C298" i="8" l="1"/>
  <c r="E298" i="8" s="1"/>
  <c r="D299" i="8" s="1"/>
  <c r="A300" i="8"/>
  <c r="B299" i="8"/>
  <c r="C299" i="8" l="1"/>
  <c r="E299" i="8" s="1"/>
  <c r="D300" i="8" s="1"/>
  <c r="A301" i="8"/>
  <c r="B300" i="8"/>
  <c r="C300" i="8" l="1"/>
  <c r="E300" i="8" s="1"/>
  <c r="D301" i="8" s="1"/>
  <c r="B301" i="8"/>
  <c r="A302" i="8"/>
  <c r="C301" i="8" l="1"/>
  <c r="E301" i="8" s="1"/>
  <c r="D302" i="8" s="1"/>
  <c r="B302" i="8"/>
  <c r="A303" i="8"/>
  <c r="C302" i="8" l="1"/>
  <c r="E302" i="8" s="1"/>
  <c r="D303" i="8" s="1"/>
  <c r="A304" i="8"/>
  <c r="B303" i="8"/>
  <c r="C303" i="8" l="1"/>
  <c r="E303" i="8" s="1"/>
  <c r="D304" i="8" s="1"/>
  <c r="B304" i="8"/>
  <c r="A305" i="8"/>
  <c r="C304" i="8" l="1"/>
  <c r="E304" i="8" s="1"/>
  <c r="D305" i="8" s="1"/>
  <c r="A306" i="8"/>
  <c r="B305" i="8"/>
  <c r="C305" i="8" l="1"/>
  <c r="E305" i="8" s="1"/>
  <c r="D306" i="8" s="1"/>
  <c r="B306" i="8"/>
  <c r="A307" i="8"/>
  <c r="C306" i="8" l="1"/>
  <c r="E306" i="8" s="1"/>
  <c r="D307" i="8" s="1"/>
  <c r="B307" i="8"/>
  <c r="A308" i="8"/>
  <c r="C307" i="8" l="1"/>
  <c r="E307" i="8" s="1"/>
  <c r="D308" i="8" s="1"/>
  <c r="B308" i="8"/>
  <c r="A309" i="8"/>
  <c r="C308" i="8" l="1"/>
  <c r="E308" i="8" s="1"/>
  <c r="D309" i="8" s="1"/>
  <c r="A310" i="8"/>
  <c r="B309" i="8"/>
  <c r="C309" i="8" l="1"/>
  <c r="E309" i="8" s="1"/>
  <c r="D310" i="8" s="1"/>
  <c r="A311" i="8"/>
  <c r="B310" i="8"/>
  <c r="C310" i="8" l="1"/>
  <c r="E310" i="8" s="1"/>
  <c r="D311" i="8" s="1"/>
  <c r="A312" i="8"/>
  <c r="B311" i="8"/>
  <c r="C311" i="8" l="1"/>
  <c r="E311" i="8" s="1"/>
  <c r="D312" i="8" s="1"/>
  <c r="B312" i="8"/>
  <c r="A313" i="8"/>
  <c r="C312" i="8" l="1"/>
  <c r="E312" i="8" s="1"/>
  <c r="D313" i="8" s="1"/>
  <c r="B313" i="8"/>
  <c r="A314" i="8"/>
  <c r="C313" i="8" l="1"/>
  <c r="E313" i="8" s="1"/>
  <c r="D314" i="8" s="1"/>
  <c r="B314" i="8"/>
  <c r="A315" i="8"/>
  <c r="C314" i="8" l="1"/>
  <c r="E314" i="8" s="1"/>
  <c r="D315" i="8" s="1"/>
  <c r="A316" i="8"/>
  <c r="B315" i="8"/>
  <c r="C315" i="8" l="1"/>
  <c r="E315" i="8" s="1"/>
  <c r="D316" i="8" s="1"/>
  <c r="B316" i="8"/>
  <c r="A317" i="8"/>
  <c r="C316" i="8" l="1"/>
  <c r="E316" i="8" s="1"/>
  <c r="D317" i="8" s="1"/>
  <c r="C317" i="8" s="1"/>
  <c r="E317" i="8" s="1"/>
  <c r="A318" i="8"/>
  <c r="B317" i="8"/>
  <c r="A319" i="8" l="1"/>
  <c r="B318" i="8"/>
  <c r="D318" i="8"/>
  <c r="C318" i="8" l="1"/>
  <c r="E318" i="8" s="1"/>
  <c r="B319" i="8"/>
  <c r="D319" i="8"/>
  <c r="A320" i="8"/>
  <c r="C319" i="8" l="1"/>
  <c r="E319" i="8" s="1"/>
  <c r="D320" i="8" s="1"/>
  <c r="B320" i="8"/>
  <c r="A321" i="8"/>
  <c r="C320" i="8" l="1"/>
  <c r="E320" i="8" s="1"/>
  <c r="D321" i="8" s="1"/>
  <c r="A322" i="8"/>
  <c r="B321" i="8"/>
  <c r="C321" i="8" l="1"/>
  <c r="E321" i="8" s="1"/>
  <c r="D322" i="8" s="1"/>
  <c r="A323" i="8"/>
  <c r="B322" i="8"/>
  <c r="C322" i="8" l="1"/>
  <c r="E322" i="8" s="1"/>
  <c r="D323" i="8" s="1"/>
  <c r="A324" i="8"/>
  <c r="B323" i="8"/>
  <c r="C323" i="8" l="1"/>
  <c r="E323" i="8" s="1"/>
  <c r="D324" i="8" s="1"/>
  <c r="A325" i="8"/>
  <c r="B324" i="8"/>
  <c r="C324" i="8" l="1"/>
  <c r="E324" i="8" s="1"/>
  <c r="D325" i="8" s="1"/>
  <c r="C325" i="8" s="1"/>
  <c r="E325" i="8" s="1"/>
  <c r="B325" i="8"/>
  <c r="A326" i="8"/>
  <c r="A327" i="8" l="1"/>
  <c r="B326" i="8"/>
  <c r="D326" i="8"/>
  <c r="C326" i="8" l="1"/>
  <c r="E326" i="8" s="1"/>
  <c r="D327" i="8" s="1"/>
  <c r="B327" i="8"/>
  <c r="A328" i="8"/>
  <c r="C327" i="8" l="1"/>
  <c r="E327" i="8" s="1"/>
  <c r="D328" i="8" s="1"/>
  <c r="B328" i="8"/>
  <c r="A329" i="8"/>
  <c r="C328" i="8" l="1"/>
  <c r="E328" i="8" s="1"/>
  <c r="B329" i="8"/>
  <c r="A330" i="8"/>
  <c r="D329" i="8"/>
  <c r="C329" i="8" l="1"/>
  <c r="E329" i="8" s="1"/>
  <c r="D330" i="8" s="1"/>
  <c r="B330" i="8"/>
  <c r="A331" i="8"/>
  <c r="C330" i="8" l="1"/>
  <c r="E330" i="8" s="1"/>
  <c r="B331" i="8"/>
  <c r="D331" i="8"/>
  <c r="A332" i="8"/>
  <c r="C331" i="8" l="1"/>
  <c r="E331" i="8" s="1"/>
  <c r="B332" i="8"/>
  <c r="D332" i="8"/>
  <c r="A333" i="8"/>
  <c r="C332" i="8" l="1"/>
  <c r="E332" i="8" s="1"/>
  <c r="D333" i="8"/>
  <c r="A334" i="8"/>
  <c r="B333" i="8"/>
  <c r="C333" i="8" l="1"/>
  <c r="E333" i="8" s="1"/>
  <c r="D334" i="8"/>
  <c r="B334" i="8"/>
  <c r="C334" i="8" s="1"/>
  <c r="E334" i="8" s="1"/>
  <c r="A335" i="8"/>
  <c r="A336" i="8" l="1"/>
  <c r="B335" i="8"/>
  <c r="D335" i="8"/>
  <c r="C335" i="8" l="1"/>
  <c r="E335" i="8" s="1"/>
  <c r="A337" i="8"/>
  <c r="D336" i="8"/>
  <c r="B336" i="8"/>
  <c r="C336" i="8" l="1"/>
  <c r="E336" i="8" s="1"/>
  <c r="B337" i="8"/>
  <c r="A338" i="8"/>
  <c r="D337" i="8"/>
  <c r="C337" i="8" l="1"/>
  <c r="E337" i="8" s="1"/>
  <c r="B338" i="8"/>
  <c r="A339" i="8"/>
  <c r="D338" i="8"/>
  <c r="C338" i="8" l="1"/>
  <c r="E338" i="8" s="1"/>
  <c r="D339" i="8" s="1"/>
  <c r="B339" i="8"/>
  <c r="A340" i="8"/>
  <c r="C339" i="8" l="1"/>
  <c r="E339" i="8" s="1"/>
  <c r="D340" i="8" s="1"/>
  <c r="B340" i="8"/>
  <c r="A341" i="8"/>
  <c r="C340" i="8" l="1"/>
  <c r="E340" i="8" s="1"/>
  <c r="A342" i="8"/>
  <c r="B341" i="8"/>
  <c r="D341" i="8"/>
  <c r="C341" i="8" l="1"/>
  <c r="E341" i="8" s="1"/>
  <c r="D342" i="8" s="1"/>
  <c r="A343" i="8"/>
  <c r="B342" i="8"/>
  <c r="C342" i="8" l="1"/>
  <c r="E342" i="8" s="1"/>
  <c r="D343" i="8" s="1"/>
  <c r="A344" i="8"/>
  <c r="B343" i="8"/>
  <c r="C343" i="8" l="1"/>
  <c r="E343" i="8" s="1"/>
  <c r="B344" i="8"/>
  <c r="A345" i="8"/>
  <c r="D344" i="8"/>
  <c r="C344" i="8" l="1"/>
  <c r="E344" i="8" s="1"/>
  <c r="D345" i="8"/>
  <c r="A346" i="8"/>
  <c r="B345" i="8"/>
  <c r="C345" i="8" s="1"/>
  <c r="E345" i="8" s="1"/>
  <c r="D346" i="8" l="1"/>
  <c r="B346" i="8"/>
  <c r="C346" i="8" s="1"/>
  <c r="E346" i="8" s="1"/>
  <c r="A347" i="8"/>
  <c r="B347" i="8" l="1"/>
  <c r="A348" i="8"/>
  <c r="D347" i="8"/>
  <c r="C347" i="8" s="1"/>
  <c r="E347" i="8" s="1"/>
  <c r="A349" i="8" l="1"/>
  <c r="D348" i="8"/>
  <c r="B348" i="8"/>
  <c r="C348" i="8" s="1"/>
  <c r="E348" i="8" s="1"/>
  <c r="B349" i="8" l="1"/>
  <c r="D349" i="8"/>
  <c r="C349" i="8" s="1"/>
  <c r="E349" i="8" s="1"/>
  <c r="A350" i="8"/>
  <c r="B350" i="8" l="1"/>
  <c r="A351" i="8"/>
  <c r="D350" i="8"/>
  <c r="C350" i="8" l="1"/>
  <c r="E350" i="8" s="1"/>
  <c r="D351" i="8" s="1"/>
  <c r="A352" i="8"/>
  <c r="B351" i="8"/>
  <c r="C351" i="8" l="1"/>
  <c r="E351" i="8" s="1"/>
  <c r="D352" i="8" s="1"/>
  <c r="A353" i="8"/>
  <c r="B352" i="8"/>
  <c r="C352" i="8" s="1"/>
  <c r="E352" i="8" s="1"/>
  <c r="A354" i="8" l="1"/>
  <c r="B353" i="8"/>
  <c r="D353" i="8"/>
  <c r="C353" i="8" l="1"/>
  <c r="E353" i="8" s="1"/>
  <c r="A355" i="8"/>
  <c r="D354" i="8"/>
  <c r="B354" i="8"/>
  <c r="C354" i="8" l="1"/>
  <c r="E354" i="8" s="1"/>
  <c r="A356" i="8"/>
  <c r="B355" i="8"/>
  <c r="D355" i="8"/>
  <c r="C355" i="8" l="1"/>
  <c r="E355" i="8" s="1"/>
  <c r="B356" i="8"/>
  <c r="D356" i="8"/>
  <c r="A357" i="8"/>
  <c r="C356" i="8" l="1"/>
  <c r="E356" i="8" s="1"/>
  <c r="D357" i="8"/>
  <c r="B357" i="8"/>
  <c r="C357" i="8" s="1"/>
  <c r="E357" i="8" s="1"/>
  <c r="A358" i="8"/>
  <c r="D358" i="8" l="1"/>
  <c r="B358" i="8"/>
  <c r="A359" i="8"/>
  <c r="C358" i="8" l="1"/>
  <c r="E358" i="8" s="1"/>
  <c r="A360" i="8"/>
  <c r="D359" i="8"/>
  <c r="B359" i="8"/>
  <c r="C359" i="8" l="1"/>
  <c r="E359" i="8" s="1"/>
  <c r="A361" i="8"/>
  <c r="B360" i="8"/>
  <c r="D360" i="8"/>
  <c r="C360" i="8" l="1"/>
  <c r="E360" i="8" s="1"/>
  <c r="B361" i="8"/>
  <c r="D361" i="8"/>
  <c r="A362" i="8"/>
  <c r="C361" i="8" l="1"/>
  <c r="E361" i="8" s="1"/>
  <c r="B362" i="8"/>
  <c r="D362" i="8"/>
  <c r="A363" i="8"/>
  <c r="C362" i="8" l="1"/>
  <c r="E362" i="8" s="1"/>
  <c r="D363" i="8"/>
  <c r="B363" i="8"/>
  <c r="A364" i="8"/>
  <c r="C363" i="8" l="1"/>
  <c r="E363" i="8" s="1"/>
  <c r="D364" i="8"/>
  <c r="B364" i="8"/>
  <c r="A365" i="8"/>
  <c r="C364" i="8" l="1"/>
  <c r="E364" i="8" s="1"/>
  <c r="A366" i="8"/>
  <c r="D365" i="8"/>
  <c r="B365" i="8"/>
  <c r="C365" i="8" l="1"/>
  <c r="E365" i="8" s="1"/>
  <c r="D366" i="8"/>
  <c r="B366" i="8"/>
  <c r="A367" i="8"/>
  <c r="C366" i="8" l="1"/>
  <c r="E366" i="8" s="1"/>
  <c r="D367" i="8"/>
  <c r="B367" i="8"/>
  <c r="A368" i="8"/>
  <c r="C367" i="8" l="1"/>
  <c r="E367" i="8" s="1"/>
  <c r="D368" i="8"/>
  <c r="A369" i="8"/>
  <c r="B368" i="8"/>
  <c r="C368" i="8" s="1"/>
  <c r="E368" i="8" s="1"/>
  <c r="A370" i="8" l="1"/>
  <c r="D369" i="8"/>
  <c r="B369" i="8"/>
  <c r="C369" i="8" l="1"/>
  <c r="E369" i="8" s="1"/>
  <c r="A371" i="8"/>
  <c r="D370" i="8"/>
  <c r="B370" i="8"/>
  <c r="C370" i="8" s="1"/>
  <c r="E370" i="8" s="1"/>
  <c r="A372" i="8" l="1"/>
  <c r="B371" i="8"/>
  <c r="D371" i="8"/>
  <c r="C371" i="8" s="1"/>
  <c r="E371" i="8" s="1"/>
  <c r="D372" i="8" l="1"/>
  <c r="B372" i="8"/>
  <c r="A373" i="8"/>
  <c r="C372" i="8" l="1"/>
  <c r="E372" i="8" s="1"/>
  <c r="D373" i="8" s="1"/>
  <c r="A374" i="8"/>
  <c r="B373" i="8"/>
  <c r="C373" i="8" l="1"/>
  <c r="E373" i="8" s="1"/>
  <c r="A375" i="8"/>
  <c r="B374" i="8"/>
  <c r="D374" i="8"/>
  <c r="E374" i="8"/>
  <c r="C374" i="8"/>
  <c r="C375" i="8" l="1"/>
  <c r="A376" i="8"/>
  <c r="D375" i="8"/>
  <c r="B375" i="8"/>
  <c r="E375" i="8"/>
  <c r="A377" i="8" l="1"/>
  <c r="E376" i="8"/>
  <c r="B376" i="8"/>
  <c r="D376" i="8"/>
  <c r="C376" i="8"/>
  <c r="B377" i="8" l="1"/>
  <c r="A378" i="8"/>
  <c r="E377" i="8"/>
  <c r="D377" i="8"/>
  <c r="C377" i="8"/>
  <c r="D378" i="8" l="1"/>
  <c r="A379" i="8"/>
  <c r="C378" i="8"/>
  <c r="B378" i="8"/>
  <c r="E378" i="8"/>
  <c r="E379" i="8" l="1"/>
  <c r="A380" i="8"/>
  <c r="D379" i="8"/>
  <c r="B379" i="8"/>
  <c r="C379" i="8"/>
  <c r="D380" i="8" l="1"/>
  <c r="A381" i="8"/>
  <c r="E380" i="8"/>
  <c r="C380" i="8"/>
  <c r="B380" i="8"/>
  <c r="A382" i="8" l="1"/>
  <c r="D381" i="8"/>
  <c r="E381" i="8"/>
  <c r="C381" i="8"/>
  <c r="B381" i="8"/>
  <c r="E382" i="8" l="1"/>
  <c r="A383" i="8"/>
  <c r="B382" i="8"/>
  <c r="C382" i="8"/>
  <c r="D382" i="8"/>
  <c r="B383" i="8" l="1"/>
  <c r="C383" i="8"/>
  <c r="D383" i="8"/>
  <c r="A384" i="8"/>
  <c r="E383" i="8"/>
  <c r="B384" i="8" l="1"/>
  <c r="D384" i="8"/>
  <c r="E384" i="8"/>
  <c r="A385" i="8"/>
  <c r="C384" i="8"/>
  <c r="C385" i="8" l="1"/>
  <c r="D385" i="8"/>
  <c r="A386" i="8"/>
  <c r="B385" i="8"/>
  <c r="E385" i="8"/>
  <c r="C386" i="8" l="1"/>
  <c r="B386" i="8"/>
  <c r="D386" i="8"/>
  <c r="E386" i="8"/>
  <c r="A387" i="8"/>
  <c r="E387" i="8" l="1"/>
  <c r="D387" i="8"/>
  <c r="B387" i="8"/>
  <c r="C387" i="8"/>
  <c r="A388" i="8"/>
  <c r="E388" i="8" l="1"/>
  <c r="A389" i="8"/>
  <c r="B388" i="8"/>
  <c r="C388" i="8"/>
  <c r="D388" i="8"/>
  <c r="E389" i="8" l="1"/>
  <c r="C389" i="8"/>
  <c r="D389" i="8"/>
  <c r="A390" i="8"/>
  <c r="B389" i="8"/>
  <c r="B390" i="8" l="1"/>
  <c r="D390" i="8"/>
  <c r="E390" i="8"/>
  <c r="A391" i="8"/>
  <c r="C390" i="8"/>
  <c r="D391" i="8" l="1"/>
  <c r="E391" i="8"/>
  <c r="C391" i="8"/>
  <c r="B391" i="8"/>
  <c r="A392" i="8"/>
  <c r="C392" i="8" l="1"/>
  <c r="E392" i="8"/>
  <c r="A393" i="8"/>
  <c r="D392" i="8"/>
  <c r="B392" i="8"/>
  <c r="E393" i="8" l="1"/>
  <c r="D393" i="8"/>
  <c r="C393" i="8"/>
  <c r="B393" i="8"/>
  <c r="A394" i="8"/>
  <c r="E394" i="8" l="1"/>
  <c r="A395" i="8"/>
  <c r="C394" i="8"/>
  <c r="D394" i="8"/>
  <c r="B394" i="8"/>
  <c r="A396" i="8" l="1"/>
  <c r="C395" i="8"/>
  <c r="D395" i="8"/>
  <c r="E395" i="8"/>
  <c r="B395" i="8"/>
  <c r="B396" i="8" l="1"/>
  <c r="E396" i="8"/>
  <c r="A397" i="8"/>
  <c r="D396" i="8"/>
  <c r="C396" i="8"/>
  <c r="B397" i="8" l="1"/>
  <c r="C397" i="8"/>
  <c r="D397" i="8"/>
  <c r="E397" i="8"/>
  <c r="A398" i="8"/>
  <c r="D398" i="8" l="1"/>
  <c r="B398" i="8"/>
  <c r="C398" i="8"/>
  <c r="A399" i="8"/>
  <c r="E398" i="8"/>
  <c r="E399" i="8" l="1"/>
  <c r="A400" i="8"/>
  <c r="B399" i="8"/>
  <c r="C399" i="8"/>
  <c r="D399" i="8"/>
  <c r="E400" i="8" l="1"/>
  <c r="A401" i="8"/>
  <c r="B400" i="8"/>
  <c r="C400" i="8"/>
  <c r="D400" i="8"/>
  <c r="E401" i="8" l="1"/>
  <c r="D401" i="8"/>
  <c r="A402" i="8"/>
  <c r="B401" i="8"/>
  <c r="C401" i="8"/>
  <c r="B402" i="8" l="1"/>
  <c r="C402" i="8"/>
  <c r="E402" i="8"/>
  <c r="A403" i="8"/>
  <c r="D402" i="8"/>
  <c r="D403" i="8" l="1"/>
  <c r="A404" i="8"/>
  <c r="B403" i="8"/>
  <c r="C403" i="8"/>
  <c r="E403" i="8"/>
  <c r="D404" i="8" l="1"/>
  <c r="A405" i="8"/>
  <c r="C404" i="8"/>
  <c r="B404" i="8"/>
  <c r="E404" i="8"/>
  <c r="C405" i="8" l="1"/>
  <c r="B405" i="8"/>
  <c r="D405" i="8"/>
  <c r="E405" i="8"/>
  <c r="A406" i="8"/>
  <c r="E406" i="8" l="1"/>
  <c r="A407" i="8"/>
  <c r="C406" i="8"/>
  <c r="D406" i="8"/>
  <c r="B406" i="8"/>
  <c r="B407" i="8" l="1"/>
  <c r="E407" i="8"/>
  <c r="D407" i="8"/>
  <c r="A408" i="8"/>
  <c r="C407" i="8"/>
  <c r="B408" i="8" l="1"/>
  <c r="E408" i="8"/>
  <c r="C408" i="8"/>
  <c r="D408" i="8"/>
  <c r="A409" i="8"/>
  <c r="B409" i="8" l="1"/>
  <c r="C409" i="8"/>
  <c r="A410" i="8"/>
  <c r="D409" i="8"/>
  <c r="E409" i="8"/>
  <c r="D410" i="8" l="1"/>
  <c r="B410" i="8"/>
  <c r="C410" i="8"/>
  <c r="A411" i="8"/>
  <c r="E410" i="8"/>
  <c r="E411" i="8" l="1"/>
  <c r="C411" i="8"/>
  <c r="B411" i="8"/>
  <c r="D411" i="8"/>
  <c r="A412" i="8"/>
  <c r="E412" i="8" l="1"/>
  <c r="B412" i="8"/>
  <c r="C412" i="8"/>
  <c r="A413" i="8"/>
  <c r="D412" i="8"/>
  <c r="A414" i="8" l="1"/>
  <c r="D413" i="8"/>
  <c r="E413" i="8"/>
  <c r="C413" i="8"/>
  <c r="B413" i="8"/>
  <c r="B414" i="8" l="1"/>
  <c r="D414" i="8"/>
  <c r="C414" i="8"/>
  <c r="A415" i="8"/>
  <c r="E414" i="8"/>
  <c r="B415" i="8" l="1"/>
  <c r="A416" i="8"/>
  <c r="C415" i="8"/>
  <c r="D415" i="8"/>
  <c r="E415" i="8"/>
  <c r="C416" i="8" l="1"/>
  <c r="A417" i="8"/>
  <c r="D416" i="8"/>
  <c r="B416" i="8"/>
  <c r="E416" i="8"/>
  <c r="E417" i="8" l="1"/>
  <c r="D417" i="8"/>
  <c r="A418" i="8"/>
  <c r="B417" i="8"/>
  <c r="C417" i="8"/>
  <c r="E418" i="8" l="1"/>
  <c r="A419" i="8"/>
  <c r="D418" i="8"/>
  <c r="C418" i="8"/>
  <c r="B418" i="8"/>
  <c r="A420" i="8" l="1"/>
  <c r="B419" i="8"/>
  <c r="C419" i="8"/>
  <c r="D419" i="8"/>
  <c r="E419" i="8"/>
  <c r="B420" i="8" l="1"/>
  <c r="E420" i="8"/>
  <c r="A421" i="8"/>
  <c r="D420" i="8"/>
  <c r="C420" i="8"/>
  <c r="B421" i="8" l="1"/>
  <c r="C421" i="8"/>
  <c r="A422" i="8"/>
  <c r="D421" i="8"/>
  <c r="E421" i="8"/>
  <c r="C422" i="8" l="1"/>
  <c r="E422" i="8"/>
  <c r="D422" i="8"/>
  <c r="A423" i="8"/>
  <c r="B422" i="8"/>
  <c r="E423" i="8" l="1"/>
  <c r="C423" i="8"/>
  <c r="A424" i="8"/>
  <c r="D423" i="8"/>
  <c r="B423" i="8"/>
  <c r="A425" i="8" l="1"/>
  <c r="C424" i="8"/>
  <c r="D424" i="8"/>
  <c r="B424" i="8"/>
  <c r="E424" i="8"/>
  <c r="A426" i="8" l="1"/>
  <c r="C425" i="8"/>
  <c r="D425" i="8"/>
  <c r="B425" i="8"/>
  <c r="E425" i="8"/>
  <c r="B426" i="8" l="1"/>
  <c r="A427" i="8"/>
  <c r="E426" i="8"/>
  <c r="C426" i="8"/>
  <c r="D426" i="8"/>
  <c r="C427" i="8" l="1"/>
  <c r="A428" i="8"/>
  <c r="B427" i="8"/>
  <c r="E427" i="8"/>
  <c r="D427" i="8"/>
  <c r="C428" i="8" l="1"/>
  <c r="D428" i="8"/>
  <c r="A429" i="8"/>
  <c r="E428" i="8"/>
  <c r="B428" i="8"/>
  <c r="E429" i="8" l="1"/>
  <c r="A430" i="8"/>
  <c r="D429" i="8"/>
  <c r="B429" i="8"/>
  <c r="C429" i="8"/>
  <c r="E430" i="8" l="1"/>
  <c r="B430" i="8"/>
  <c r="A431" i="8"/>
  <c r="C430" i="8"/>
  <c r="D430" i="8"/>
  <c r="A432" i="8" l="1"/>
  <c r="E431" i="8"/>
  <c r="B431" i="8"/>
  <c r="C431" i="8"/>
  <c r="D431" i="8"/>
  <c r="B432" i="8" l="1"/>
  <c r="C432" i="8"/>
  <c r="D432" i="8"/>
  <c r="A433" i="8"/>
  <c r="E432" i="8"/>
  <c r="E433" i="8" l="1"/>
  <c r="C433" i="8"/>
  <c r="A434" i="8"/>
  <c r="B433" i="8"/>
  <c r="D433" i="8"/>
  <c r="B434" i="8" l="1"/>
  <c r="A435" i="8"/>
  <c r="E434" i="8"/>
  <c r="C434" i="8"/>
  <c r="D434" i="8"/>
  <c r="D435" i="8" l="1"/>
  <c r="B435" i="8"/>
  <c r="C435" i="8"/>
  <c r="A436" i="8"/>
  <c r="E435" i="8"/>
  <c r="E436" i="8" l="1"/>
  <c r="C436" i="8"/>
  <c r="B436" i="8"/>
  <c r="A437" i="8"/>
  <c r="D436" i="8"/>
  <c r="A438" i="8" l="1"/>
  <c r="C437" i="8"/>
  <c r="D437" i="8"/>
  <c r="E437" i="8"/>
  <c r="B437" i="8"/>
  <c r="B438" i="8" l="1"/>
  <c r="E438" i="8"/>
  <c r="A439" i="8"/>
  <c r="C438" i="8"/>
  <c r="D438" i="8"/>
  <c r="C439" i="8" l="1"/>
  <c r="D439" i="8"/>
  <c r="B439" i="8"/>
  <c r="A440" i="8"/>
  <c r="E439" i="8"/>
  <c r="C440" i="8" l="1"/>
  <c r="B440" i="8"/>
  <c r="D440" i="8"/>
  <c r="E440" i="8"/>
  <c r="A441" i="8"/>
  <c r="D441" i="8" l="1"/>
  <c r="B441" i="8"/>
  <c r="A442" i="8"/>
  <c r="E441" i="8"/>
  <c r="C441" i="8"/>
  <c r="E442" i="8" l="1"/>
  <c r="A443" i="8"/>
  <c r="B442" i="8"/>
  <c r="C442" i="8"/>
  <c r="D442" i="8"/>
  <c r="C443" i="8" l="1"/>
  <c r="E443" i="8"/>
  <c r="B443" i="8"/>
  <c r="D443" i="8"/>
  <c r="A444" i="8"/>
  <c r="E444" i="8" l="1"/>
  <c r="A445" i="8"/>
  <c r="B444" i="8"/>
  <c r="C444" i="8"/>
  <c r="D444" i="8"/>
  <c r="B445" i="8" l="1"/>
  <c r="C445" i="8"/>
  <c r="D445" i="8"/>
  <c r="A446" i="8"/>
  <c r="E445" i="8"/>
  <c r="D446" i="8" l="1"/>
  <c r="E446" i="8"/>
  <c r="C446" i="8"/>
  <c r="A447" i="8"/>
  <c r="B446" i="8"/>
  <c r="D447" i="8" l="1"/>
  <c r="A448" i="8"/>
  <c r="E447" i="8"/>
  <c r="C447" i="8"/>
  <c r="B447" i="8"/>
  <c r="A449" i="8" l="1"/>
  <c r="E448" i="8"/>
  <c r="C448" i="8"/>
  <c r="D448" i="8"/>
  <c r="B448" i="8"/>
  <c r="A450" i="8" l="1"/>
  <c r="C449" i="8"/>
  <c r="B449" i="8"/>
  <c r="E449" i="8"/>
  <c r="D449" i="8"/>
  <c r="D450" i="8" l="1"/>
  <c r="A451" i="8"/>
  <c r="B450" i="8"/>
  <c r="C450" i="8"/>
  <c r="E450" i="8"/>
  <c r="D451" i="8" l="1"/>
  <c r="A452" i="8"/>
  <c r="E451" i="8"/>
  <c r="C451" i="8"/>
  <c r="B451" i="8"/>
  <c r="C452" i="8" l="1"/>
  <c r="D452" i="8"/>
  <c r="E452" i="8"/>
  <c r="A453" i="8"/>
  <c r="B452" i="8"/>
  <c r="E453" i="8" l="1"/>
  <c r="A454" i="8"/>
  <c r="B453" i="8"/>
  <c r="C453" i="8"/>
  <c r="D453" i="8"/>
  <c r="E454" i="8" l="1"/>
  <c r="B454" i="8"/>
  <c r="C454" i="8"/>
  <c r="D454" i="8"/>
  <c r="A455" i="8"/>
  <c r="A456" i="8" l="1"/>
  <c r="B455" i="8"/>
  <c r="E455" i="8"/>
  <c r="C455" i="8"/>
  <c r="D455" i="8"/>
  <c r="E456" i="8" l="1"/>
  <c r="B456" i="8"/>
  <c r="C456" i="8"/>
  <c r="D456" i="8"/>
  <c r="A457" i="8"/>
  <c r="B457" i="8" l="1"/>
  <c r="D457" i="8"/>
  <c r="E457" i="8"/>
  <c r="C457" i="8"/>
  <c r="A458" i="8"/>
  <c r="C458" i="8" l="1"/>
  <c r="A459" i="8"/>
  <c r="B458" i="8"/>
  <c r="D458" i="8"/>
  <c r="E458" i="8"/>
  <c r="D459" i="8" l="1"/>
  <c r="B459" i="8"/>
  <c r="A460" i="8"/>
  <c r="E459" i="8"/>
  <c r="C459" i="8"/>
  <c r="E460" i="8" l="1"/>
  <c r="D460" i="8"/>
  <c r="A461" i="8"/>
  <c r="B460" i="8"/>
  <c r="C460" i="8"/>
  <c r="A462" i="8" l="1"/>
  <c r="B461" i="8"/>
  <c r="D461" i="8"/>
  <c r="E461" i="8"/>
  <c r="C461" i="8"/>
  <c r="B462" i="8" l="1"/>
  <c r="D462" i="8"/>
  <c r="E462" i="8"/>
  <c r="A463" i="8"/>
  <c r="C462" i="8"/>
  <c r="B463" i="8" l="1"/>
  <c r="C463" i="8"/>
  <c r="D463" i="8"/>
  <c r="E463" i="8"/>
  <c r="A464" i="8"/>
  <c r="C464" i="8" l="1"/>
  <c r="D464" i="8"/>
  <c r="B464" i="8"/>
  <c r="A465" i="8"/>
  <c r="E464" i="8"/>
  <c r="D465" i="8" l="1"/>
  <c r="C465" i="8"/>
  <c r="E465" i="8"/>
  <c r="A466" i="8"/>
  <c r="B465" i="8"/>
  <c r="C466" i="8" l="1"/>
  <c r="A467" i="8"/>
  <c r="E466" i="8"/>
  <c r="D466" i="8"/>
  <c r="B466" i="8"/>
  <c r="C467" i="8" l="1"/>
  <c r="E467" i="8"/>
  <c r="B467" i="8"/>
  <c r="D467" i="8"/>
  <c r="A468" i="8"/>
  <c r="B468" i="8" l="1"/>
  <c r="C468" i="8"/>
  <c r="E468" i="8"/>
  <c r="A469" i="8"/>
  <c r="D468" i="8"/>
  <c r="B469" i="8" l="1"/>
  <c r="C469" i="8"/>
  <c r="D469" i="8"/>
  <c r="E469" i="8"/>
  <c r="A470" i="8"/>
  <c r="A471" i="8" l="1"/>
  <c r="C470" i="8"/>
  <c r="D470" i="8"/>
  <c r="B470" i="8"/>
  <c r="E470" i="8"/>
  <c r="D471" i="8" l="1"/>
  <c r="E6" i="8" s="1"/>
  <c r="E471" i="8"/>
  <c r="B471" i="8"/>
  <c r="C471" i="8"/>
</calcChain>
</file>

<file path=xl/sharedStrings.xml><?xml version="1.0" encoding="utf-8"?>
<sst xmlns="http://schemas.openxmlformats.org/spreadsheetml/2006/main" count="319" uniqueCount="138">
  <si>
    <t>Working Capital</t>
  </si>
  <si>
    <t>Professional Fees and Licensure</t>
  </si>
  <si>
    <t>Year 1</t>
  </si>
  <si>
    <t>Year 2</t>
  </si>
  <si>
    <t>Year 3</t>
  </si>
  <si>
    <t>Month</t>
  </si>
  <si>
    <t>Cash Balance</t>
  </si>
  <si>
    <t>Total Assets</t>
  </si>
  <si>
    <t>Total</t>
  </si>
  <si>
    <t>Year</t>
  </si>
  <si>
    <t>Gross Profit</t>
  </si>
  <si>
    <t>State Tax Rate</t>
  </si>
  <si>
    <t>Gross Margin</t>
  </si>
  <si>
    <t>Expenses</t>
  </si>
  <si>
    <t>Payroll Taxes</t>
  </si>
  <si>
    <t>Federal Income Tax</t>
  </si>
  <si>
    <t>Interest Expense</t>
  </si>
  <si>
    <t>Net Profit</t>
  </si>
  <si>
    <t>Total Cash Inflow</t>
  </si>
  <si>
    <t>Other Cash Inflows</t>
  </si>
  <si>
    <t>Equity Investment</t>
  </si>
  <si>
    <t>Increased Borrowings</t>
  </si>
  <si>
    <t>A/P Increases</t>
  </si>
  <si>
    <t>Total Other Cash Inflows</t>
  </si>
  <si>
    <t>Cash Outflows</t>
  </si>
  <si>
    <t>A/P Decreases</t>
  </si>
  <si>
    <t>Total Cash Outflows</t>
  </si>
  <si>
    <t>Net Cash Flow</t>
  </si>
  <si>
    <t>Assets</t>
  </si>
  <si>
    <t>Accounts Payable</t>
  </si>
  <si>
    <t>Total Liabilities</t>
  </si>
  <si>
    <t>Total Liabilities and Equity</t>
  </si>
  <si>
    <t>Dividends</t>
  </si>
  <si>
    <t>Asset Purchases</t>
  </si>
  <si>
    <t>Inputs</t>
  </si>
  <si>
    <t>Outputs</t>
  </si>
  <si>
    <t>Expected Payment</t>
  </si>
  <si>
    <t>Loan Amount</t>
  </si>
  <si>
    <t>Total Interest Paid</t>
  </si>
  <si>
    <t>Interest Rate</t>
  </si>
  <si>
    <t>Loan Term (in Years)</t>
  </si>
  <si>
    <t>Number of Payments Per Year</t>
  </si>
  <si>
    <t>Payment Number</t>
  </si>
  <si>
    <t>Principal Payment</t>
  </si>
  <si>
    <t>Interest Payment</t>
  </si>
  <si>
    <t>Balance</t>
  </si>
  <si>
    <t>Equity</t>
  </si>
  <si>
    <t>EBITDA</t>
  </si>
  <si>
    <t>Accumulated Depreciation</t>
  </si>
  <si>
    <t>Insurance Costs</t>
  </si>
  <si>
    <t>General and Administrative</t>
  </si>
  <si>
    <t>Revenue</t>
  </si>
  <si>
    <t>Cost of Revenue</t>
  </si>
  <si>
    <t>Payroll</t>
  </si>
  <si>
    <t>Depreciation</t>
  </si>
  <si>
    <t>Growth Rate</t>
  </si>
  <si>
    <t>Revenue Overview</t>
  </si>
  <si>
    <t>COGS</t>
  </si>
  <si>
    <t>Federal Tax Rate</t>
  </si>
  <si>
    <t>Personnel Tax Rate</t>
  </si>
  <si>
    <t>Salaries - Editable</t>
  </si>
  <si>
    <t>Headcount - Editable</t>
  </si>
  <si>
    <t xml:space="preserve">Year </t>
  </si>
  <si>
    <t>Payroll Increase Rate - Editable</t>
  </si>
  <si>
    <t>Yearly Increase in Pay (%)</t>
  </si>
  <si>
    <t>Profit and Loss Statement</t>
  </si>
  <si>
    <t>Cash Flow Analysis</t>
  </si>
  <si>
    <t>Cash from Operations</t>
  </si>
  <si>
    <t>Principal Repayment</t>
  </si>
  <si>
    <t>Use of Funds</t>
  </si>
  <si>
    <t>Balance Sheet</t>
  </si>
  <si>
    <t>Cash</t>
  </si>
  <si>
    <t>Liabilities</t>
  </si>
  <si>
    <t>Long Term Liabilities</t>
  </si>
  <si>
    <t>Quarter</t>
  </si>
  <si>
    <t>Operating Costs</t>
  </si>
  <si>
    <t>RevSh</t>
  </si>
  <si>
    <t>EbitaSh</t>
  </si>
  <si>
    <t>OpCosts</t>
  </si>
  <si>
    <t>CFO</t>
  </si>
  <si>
    <t>Prince</t>
  </si>
  <si>
    <t>Div</t>
  </si>
  <si>
    <t>Asset1</t>
  </si>
  <si>
    <t>Laib</t>
  </si>
  <si>
    <t>Eq</t>
  </si>
  <si>
    <t>Yearly Breakeven</t>
  </si>
  <si>
    <t>YBE</t>
  </si>
  <si>
    <t>Business Ratios</t>
  </si>
  <si>
    <t>Financials</t>
  </si>
  <si>
    <t>Liquidity</t>
  </si>
  <si>
    <t>Revenue Growth</t>
  </si>
  <si>
    <t>Profit Margin</t>
  </si>
  <si>
    <t>Assets to Liabilities</t>
  </si>
  <si>
    <t>Equity to Liabilities</t>
  </si>
  <si>
    <t>Assets to Equity</t>
  </si>
  <si>
    <t>Cash to Assets</t>
  </si>
  <si>
    <t>Cash to Liabilities</t>
  </si>
  <si>
    <t>Source of Funds</t>
  </si>
  <si>
    <t xml:space="preserve">Equity </t>
  </si>
  <si>
    <t>Total Financing</t>
  </si>
  <si>
    <t>Cost of Revenue Overview</t>
  </si>
  <si>
    <t>State Income Tax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</si>
  <si>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</si>
  <si>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</si>
  <si>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</si>
  <si>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</si>
  <si>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</si>
  <si>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</si>
  <si>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</si>
  <si>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</si>
  <si>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Income Center</t>
  </si>
  <si>
    <t>Expense Category</t>
  </si>
  <si>
    <t>Monthly Revenue Inputs</t>
  </si>
  <si>
    <t>Breakdown</t>
  </si>
  <si>
    <t>Senior Management</t>
  </si>
  <si>
    <t>Initial Marketing</t>
  </si>
  <si>
    <t>Facility Costs</t>
  </si>
  <si>
    <t>Marketing</t>
  </si>
  <si>
    <t>Operational Managers</t>
  </si>
  <si>
    <t>Equipment Costs</t>
  </si>
  <si>
    <t>Position 6</t>
  </si>
  <si>
    <t>Position 7</t>
  </si>
  <si>
    <t>Position 8</t>
  </si>
  <si>
    <t>Position 9</t>
  </si>
  <si>
    <t>Position 10</t>
  </si>
  <si>
    <t>Fixed Assets</t>
  </si>
  <si>
    <t>Yearly Growth Rate</t>
  </si>
  <si>
    <t>Administrative Staff</t>
  </si>
  <si>
    <t>Food Sales</t>
  </si>
  <si>
    <t>Beverage Sales</t>
  </si>
  <si>
    <t>Front of House Staff</t>
  </si>
  <si>
    <t>Kitchen Staff</t>
  </si>
  <si>
    <t>Buildout, Furniture, Fixtures, and Equipment</t>
  </si>
  <si>
    <t>Supplies and Inventory</t>
  </si>
  <si>
    <t>Postion 7</t>
  </si>
  <si>
    <t>Postion 8</t>
  </si>
  <si>
    <t>Postion 9</t>
  </si>
  <si>
    <t>https://HumanIntelligenceBusinessPlans.com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</si>
</sst>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%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 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11" fillId="0" borderId="0" applyNumberFormat="0" applyFill="0" applyBorder="0" applyAlignment="0" applyProtection="0"/>
  </cellStyleXfs>
  <cellXfs count="154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2" borderId="0" xfId="0" applyFont="1" applyFill="1"/>
    <xf numFmtId="0" fontId="0" fillId="3" borderId="5" xfId="0" applyFill="1" applyBorder="1" applyAlignment="1">
      <alignment horizontal="center"/>
    </xf>
    <xf numFmtId="164" fontId="0" fillId="4" borderId="1" xfId="0" applyNumberFormat="1" applyFill="1" applyBorder="1"/>
    <xf numFmtId="0" fontId="0" fillId="4" borderId="1" xfId="0" applyFill="1" applyBorder="1"/>
    <xf numFmtId="0" fontId="0" fillId="3" borderId="1" xfId="0" applyFill="1" applyBorder="1"/>
    <xf numFmtId="0" fontId="0" fillId="3" borderId="3" xfId="0" applyFill="1" applyBorder="1"/>
    <xf numFmtId="164" fontId="0" fillId="3" borderId="1" xfId="0" applyNumberFormat="1" applyFill="1" applyBorder="1"/>
    <xf numFmtId="6" fontId="0" fillId="0" borderId="1" xfId="0" applyNumberFormat="1" applyBorder="1"/>
    <xf numFmtId="0" fontId="0" fillId="0" borderId="6" xfId="0" applyBorder="1"/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164" fontId="2" fillId="4" borderId="1" xfId="0" applyNumberFormat="1" applyFont="1" applyFill="1" applyBorder="1"/>
    <xf numFmtId="0" fontId="0" fillId="5" borderId="5" xfId="0" applyFill="1" applyBorder="1" applyAlignment="1">
      <alignment horizontal="center"/>
    </xf>
    <xf numFmtId="6" fontId="0" fillId="3" borderId="1" xfId="0" applyNumberFormat="1" applyFill="1" applyBorder="1"/>
    <xf numFmtId="4" fontId="0" fillId="0" borderId="1" xfId="0" applyNumberFormat="1" applyBorder="1"/>
    <xf numFmtId="4" fontId="2" fillId="4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0" fillId="5" borderId="3" xfId="0" applyFill="1" applyBorder="1"/>
    <xf numFmtId="164" fontId="0" fillId="5" borderId="1" xfId="0" applyNumberFormat="1" applyFill="1" applyBorder="1"/>
    <xf numFmtId="0" fontId="0" fillId="5" borderId="4" xfId="0" applyFill="1" applyBorder="1"/>
    <xf numFmtId="164" fontId="2" fillId="5" borderId="1" xfId="0" applyNumberFormat="1" applyFont="1" applyFill="1" applyBorder="1"/>
    <xf numFmtId="0" fontId="2" fillId="5" borderId="0" xfId="0" applyFont="1" applyFill="1"/>
    <xf numFmtId="6" fontId="2" fillId="3" borderId="1" xfId="0" applyNumberFormat="1" applyFont="1" applyFill="1" applyBorder="1"/>
    <xf numFmtId="0" fontId="2" fillId="5" borderId="3" xfId="0" applyFont="1" applyFill="1" applyBorder="1"/>
    <xf numFmtId="0" fontId="2" fillId="7" borderId="1" xfId="0" applyFont="1" applyFill="1" applyBorder="1"/>
    <xf numFmtId="164" fontId="2" fillId="7" borderId="1" xfId="0" applyNumberFormat="1" applyFont="1" applyFill="1" applyBorder="1"/>
    <xf numFmtId="164" fontId="2" fillId="8" borderId="1" xfId="0" applyNumberFormat="1" applyFont="1" applyFill="1" applyBorder="1"/>
    <xf numFmtId="0" fontId="2" fillId="3" borderId="3" xfId="0" applyFont="1" applyFill="1" applyBorder="1"/>
    <xf numFmtId="0" fontId="2" fillId="8" borderId="3" xfId="0" applyFont="1" applyFill="1" applyBorder="1"/>
    <xf numFmtId="0" fontId="0" fillId="5" borderId="0" xfId="0" applyFill="1" applyAlignment="1">
      <alignment horizontal="center"/>
    </xf>
    <xf numFmtId="6" fontId="2" fillId="0" borderId="1" xfId="0" applyNumberFormat="1" applyFont="1" applyBorder="1"/>
    <xf numFmtId="6" fontId="2" fillId="6" borderId="1" xfId="0" applyNumberFormat="1" applyFont="1" applyFill="1" applyBorder="1"/>
    <xf numFmtId="3" fontId="2" fillId="3" borderId="1" xfId="0" applyNumberFormat="1" applyFont="1" applyFill="1" applyBorder="1"/>
    <xf numFmtId="3" fontId="0" fillId="5" borderId="0" xfId="0" applyNumberFormat="1" applyFill="1"/>
    <xf numFmtId="164" fontId="2" fillId="3" borderId="3" xfId="0" applyNumberFormat="1" applyFont="1" applyFill="1" applyBorder="1"/>
    <xf numFmtId="164" fontId="0" fillId="3" borderId="3" xfId="0" applyNumberFormat="1" applyFill="1" applyBorder="1"/>
    <xf numFmtId="164" fontId="0" fillId="5" borderId="3" xfId="0" applyNumberFormat="1" applyFill="1" applyBorder="1"/>
    <xf numFmtId="164" fontId="2" fillId="5" borderId="3" xfId="0" applyNumberFormat="1" applyFont="1" applyFill="1" applyBorder="1"/>
    <xf numFmtId="164" fontId="2" fillId="8" borderId="3" xfId="0" applyNumberFormat="1" applyFont="1" applyFill="1" applyBorder="1"/>
    <xf numFmtId="0" fontId="5" fillId="0" borderId="0" xfId="1" applyFont="1"/>
    <xf numFmtId="10" fontId="6" fillId="0" borderId="0" xfId="1" applyNumberFormat="1" applyFont="1"/>
    <xf numFmtId="0" fontId="4" fillId="0" borderId="0" xfId="0" applyFont="1"/>
    <xf numFmtId="165" fontId="5" fillId="0" borderId="0" xfId="1" applyNumberFormat="1" applyFont="1"/>
    <xf numFmtId="0" fontId="7" fillId="0" borderId="0" xfId="1" applyFont="1"/>
    <xf numFmtId="164" fontId="7" fillId="0" borderId="0" xfId="1" applyNumberFormat="1" applyFont="1"/>
    <xf numFmtId="164" fontId="4" fillId="0" borderId="0" xfId="0" applyNumberFormat="1" applyFont="1"/>
    <xf numFmtId="0" fontId="6" fillId="0" borderId="0" xfId="1" applyFont="1"/>
    <xf numFmtId="165" fontId="8" fillId="9" borderId="0" xfId="1" applyNumberFormat="1" applyFont="1" applyFill="1" applyAlignment="1">
      <alignment horizontal="center"/>
    </xf>
    <xf numFmtId="0" fontId="8" fillId="9" borderId="0" xfId="1" applyFont="1" applyFill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5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0" fontId="0" fillId="3" borderId="2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5" borderId="1" xfId="0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164" fontId="2" fillId="8" borderId="1" xfId="0" applyNumberFormat="1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6" fontId="0" fillId="3" borderId="1" xfId="0" applyNumberFormat="1" applyFill="1" applyBorder="1" applyProtection="1">
      <protection locked="0"/>
    </xf>
    <xf numFmtId="6" fontId="0" fillId="5" borderId="1" xfId="0" applyNumberFormat="1" applyFill="1" applyBorder="1" applyProtection="1">
      <protection locked="0"/>
    </xf>
    <xf numFmtId="6" fontId="2" fillId="5" borderId="1" xfId="0" applyNumberFormat="1" applyFont="1" applyFill="1" applyBorder="1" applyProtection="1">
      <protection locked="0"/>
    </xf>
    <xf numFmtId="6" fontId="2" fillId="3" borderId="1" xfId="0" applyNumberFormat="1" applyFont="1" applyFill="1" applyBorder="1" applyProtection="1">
      <protection locked="0"/>
    </xf>
    <xf numFmtId="6" fontId="2" fillId="8" borderId="1" xfId="0" applyNumberFormat="1" applyFon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0" fontId="0" fillId="0" borderId="6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3" borderId="4" xfId="0" applyFill="1" applyBorder="1" applyProtection="1">
      <protection locked="0"/>
    </xf>
    <xf numFmtId="10" fontId="0" fillId="0" borderId="1" xfId="0" applyNumberFormat="1" applyBorder="1"/>
    <xf numFmtId="0" fontId="0" fillId="12" borderId="1" xfId="0" applyFill="1" applyBorder="1"/>
    <xf numFmtId="10" fontId="0" fillId="12" borderId="1" xfId="0" applyNumberFormat="1" applyFill="1" applyBorder="1"/>
    <xf numFmtId="0" fontId="0" fillId="3" borderId="5" xfId="0" applyFill="1" applyBorder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64" fontId="1" fillId="0" borderId="0" xfId="0" applyNumberFormat="1" applyFont="1"/>
    <xf numFmtId="0" fontId="9" fillId="0" borderId="0" xfId="0" applyFont="1"/>
    <xf numFmtId="166" fontId="9" fillId="0" borderId="0" xfId="0" applyNumberFormat="1" applyFont="1"/>
    <xf numFmtId="6" fontId="0" fillId="5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6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6" fontId="2" fillId="0" borderId="0" xfId="0" applyNumberFormat="1" applyFont="1" applyProtection="1">
      <protection locked="0"/>
    </xf>
    <xf numFmtId="10" fontId="0" fillId="3" borderId="1" xfId="0" applyNumberForma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10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0" xfId="0" applyNumberFormat="1" applyFont="1"/>
    <xf numFmtId="10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0" fillId="0" borderId="7" xfId="0" applyBorder="1" applyAlignment="1">
      <alignment horizontal="center"/>
    </xf>
    <xf numFmtId="0" fontId="1" fillId="0" borderId="0" xfId="0" applyFont="1" applyProtection="1">
      <protection locked="0"/>
    </xf>
    <xf numFmtId="164" fontId="2" fillId="5" borderId="0" xfId="0" applyNumberFormat="1" applyFont="1" applyFill="1" applyProtection="1">
      <protection locked="0"/>
    </xf>
    <xf numFmtId="9" fontId="0" fillId="0" borderId="1" xfId="0" applyNumberFormat="1" applyBorder="1" applyProtection="1">
      <protection locked="0"/>
    </xf>
    <xf numFmtId="0" fontId="11" fillId="0" borderId="0" xfId="2"/>
    <xf numFmtId="0" fontId="1" fillId="9" borderId="0" xfId="0" applyFont="1" applyFill="1" applyProtection="1">
      <protection locked="0"/>
    </xf>
    <xf numFmtId="0" fontId="0" fillId="9" borderId="0" xfId="0" applyFill="1" applyProtection="1">
      <protection locked="0"/>
    </xf>
    <xf numFmtId="0" fontId="0" fillId="13" borderId="5" xfId="0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164" fontId="0" fillId="11" borderId="1" xfId="0" applyNumberFormat="1" applyFill="1" applyBorder="1" applyProtection="1">
      <protection locked="0"/>
    </xf>
    <xf numFmtId="0" fontId="0" fillId="10" borderId="0" xfId="0" applyFill="1" applyProtection="1">
      <protection locked="0"/>
    </xf>
    <xf numFmtId="0" fontId="0" fillId="13" borderId="1" xfId="0" applyFill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</cellXfs>
  <cellStyles count="3">
    <cellStyle name="Hyperlink" xfId="2" builtinId="8"/>
    <cellStyle name="Normal" xfId="0" builtinId="0"/>
    <cellStyle name="Normal_Loan Amortization Table" xfId="1" xr:uid="{0764CAA7-2453-4BB3-8C90-E1C559D1BECF}"/>
  </cellStyles>
  <dxfs count="0"/>
  <tableStyles count="0" defaultTableStyle="TableStyleMedium2" defaultPivotStyle="PivotStyleLight16"/>
  <colors>
    <mruColors>
      <color rgb="FF0CBA46"/>
      <color rgb="FFB80E36"/>
      <color rgb="FFB4C6E7"/>
      <color rgb="FF0E3370"/>
      <color rgb="FF2900C0"/>
      <color rgb="FFBBD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178116.31654000003</c:v>
                </c:pt>
                <c:pt idx="1">
                  <c:v>218635.67319400018</c:v>
                </c:pt>
                <c:pt idx="2">
                  <c:v>263557.89126340015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2-48D4-A5DF-D775AE96AA8F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2-48D4-A5DF-D775AE96AA8F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106869.78992400001</c:v>
                </c:pt>
                <c:pt idx="1">
                  <c:v>131181.4039164001</c:v>
                </c:pt>
                <c:pt idx="2">
                  <c:v>158134.73475804008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8D4-A5DF-D775AE96AA8F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2-48D4-A5DF-D775AE96AA8F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$1</c:v>
              </c:pt>
              <c:pt idx="1">
                <c:v>$2</c:v>
              </c:pt>
              <c:pt idx="2">
                <c:v>$3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178116.31654000003</c:v>
                </c:pt>
                <c:pt idx="1">
                  <c:v>218635.67319400018</c:v>
                </c:pt>
                <c:pt idx="2">
                  <c:v>263557.89126340015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BC2A-40FF-B5B2-AADBCAF86AFF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BC2A-40FF-B5B2-AADBCAF86AFF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F1D2-48D4-A5DF-D775AE96AA8F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6.091370558375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2-48D4-A5DF-D775AE96AA8F}"/>
                </c:ext>
              </c:extLst>
            </c:dLbl>
            <c:dLbl>
              <c:idx val="1"/>
              <c:layout>
                <c:manualLayout>
                  <c:x val="-6.8856804726560048E-17"/>
                  <c:y val="8.121827411167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106869.78992400001</c:v>
                </c:pt>
                <c:pt idx="1">
                  <c:v>131181.4039164001</c:v>
                </c:pt>
                <c:pt idx="2">
                  <c:v>158134.73475804008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Year 1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4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Sheet'!$E$10,'Balance Sheet'!$E$15,'Balance Sheet'!$E$17)</c:f>
              <c:numCache>
                <c:formatCode>"$"#,##0</c:formatCode>
                <c:ptCount val="3"/>
                <c:pt idx="0">
                  <c:v>534538.52661599999</c:v>
                </c:pt>
                <c:pt idx="1">
                  <c:v>792.00000000000023</c:v>
                </c:pt>
                <c:pt idx="2">
                  <c:v>533746.52661599999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3-439A-8C79-D282346EF9AA}"/>
            </c:ext>
          </c:extLst>
        </c:ser>
        <c:ser>
          <c:idx val="1"/>
          <c:order val="1"/>
          <c:tx>
            <c:v>Year 2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5">
                    <a:lumMod val="60000"/>
                    <a:lumOff val="4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Sheet'!$F$10,'Balance Sheet'!$F$15,'Balance Sheet'!$F$17)</c:f>
              <c:numCache>
                <c:formatCode>"$"#,##0</c:formatCode>
                <c:ptCount val="3"/>
                <c:pt idx="0">
                  <c:v>585300.63589360006</c:v>
                </c:pt>
                <c:pt idx="1">
                  <c:v>1599.8400000000004</c:v>
                </c:pt>
                <c:pt idx="2">
                  <c:v>583700.79589360009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3-439A-8C79-D282346EF9AA}"/>
            </c:ext>
          </c:extLst>
        </c:ser>
        <c:ser>
          <c:idx val="2"/>
          <c:order val="2"/>
          <c:tx>
            <c:v>Year 3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00206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Sheet'!$G$10,'Balance Sheet'!$G$15,'Balance Sheet'!$G$17)</c:f>
              <c:numCache>
                <c:formatCode>"$"#,##0</c:formatCode>
                <c:ptCount val="3"/>
                <c:pt idx="0">
                  <c:v>654047.78919896018</c:v>
                </c:pt>
                <c:pt idx="1">
                  <c:v>2423.8368000000009</c:v>
                </c:pt>
                <c:pt idx="2">
                  <c:v>651623.95239896013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3-439A-8C79-D282346EF9AA}"/>
            </c:ext>
          </c:extLst>
        </c:ser>
        <c:ser>
          <c:idx val="3"/>
          <c:order val="3"/>
          <c:tx>
            <c:v>Year 4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Sheet'!$H$10,'Balance Sheet'!$H$15,'Balance Sheet'!$H$17)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8A3-439A-8C79-D282346EF9AA}"/>
            </c:ext>
          </c:extLst>
        </c:ser>
        <c:ser>
          <c:idx val="4"/>
          <c:order val="4"/>
          <c:tx>
            <c:v>Year 5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87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Sheet'!$I$10,'Balance Sheet'!$I$15,'Balance Sheet'!$I$17)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8A3-439A-8C79-D282346EF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9616015"/>
        <c:axId val="1949615535"/>
      </c:barChart>
      <c:catAx>
        <c:axId val="194961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5535"/>
        <c:crosses val="autoZero"/>
        <c:auto val="1"/>
        <c:lblAlgn val="ctr"/>
        <c:lblOffset val="100"/>
        <c:noMultiLvlLbl val="0"/>
      </c:catAx>
      <c:valAx>
        <c:axId val="194961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534538.52661599999</c:v>
                </c:pt>
                <c:pt idx="1">
                  <c:v>585300.63589360006</c:v>
                </c:pt>
                <c:pt idx="2">
                  <c:v>654047.78919896018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85-4496-A229-DDD4624D5336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792.00000000000023</c:v>
                </c:pt>
                <c:pt idx="1">
                  <c:v>1599.8400000000004</c:v>
                </c:pt>
                <c:pt idx="2">
                  <c:v>2423.8368000000009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85-4496-A229-DDD4624D5336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533746.52661599999</c:v>
                </c:pt>
                <c:pt idx="1">
                  <c:v>583700.79589360009</c:v>
                </c:pt>
                <c:pt idx="2">
                  <c:v>651623.95239896013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85-4496-A229-DDD4624D5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1590432"/>
        <c:axId val="1340248080"/>
      </c:barChart>
      <c:catAx>
        <c:axId val="146159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8080"/>
        <c:crosses val="autoZero"/>
        <c:auto val="1"/>
        <c:lblAlgn val="ctr"/>
        <c:lblOffset val="100"/>
        <c:noMultiLvlLbl val="0"/>
      </c:catAx>
      <c:valAx>
        <c:axId val="1340248080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59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'Breakeven Analysis'!$F$11</c:f>
              <c:strCache>
                <c:ptCount val="1"/>
                <c:pt idx="0">
                  <c:v>YBE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Analysis'!$G$11:$K$11</c15:sqref>
                  </c15:fullRef>
                </c:ext>
              </c:extLst>
              <c:f>'Breakeven Analysis'!$G$11:$I$11</c:f>
              <c:numCache>
                <c:formatCode>"$"#,##0</c:formatCode>
                <c:ptCount val="3"/>
                <c:pt idx="0">
                  <c:v>857213.72014525137</c:v>
                </c:pt>
                <c:pt idx="1">
                  <c:v>891579.65919888252</c:v>
                </c:pt>
                <c:pt idx="2">
                  <c:v>928626.00738134072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832479"/>
        <c:axId val="1924832959"/>
      </c:areaChart>
      <c:lineChart>
        <c:grouping val="standard"/>
        <c:varyColors val="0"/>
        <c:ser>
          <c:idx val="0"/>
          <c:order val="0"/>
          <c:tx>
            <c:strRef>
              <c:f>'Breakeven Analysis'!$F$7</c:f>
              <c:strCache>
                <c:ptCount val="1"/>
                <c:pt idx="0">
                  <c:v>Yearly Breakeven</c:v>
                </c:pt>
              </c:strCache>
            </c:strRef>
          </c:tx>
          <c:spPr>
            <a:ln w="28575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002060"/>
                  </a:gs>
                </a:gsLst>
                <a:lin ang="2700000" scaled="0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$1</c:v>
              </c:pt>
              <c:pt idx="1">
                <c:v>$2</c:v>
              </c:pt>
              <c:pt idx="2">
                <c:v>$3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Analysis'!$G$7:$K$7</c15:sqref>
                  </c15:fullRef>
                </c:ext>
              </c:extLst>
              <c:f>'Breakeven Analysis'!$G$7:$I$7</c:f>
              <c:numCache>
                <c:formatCode>"$"#,##0</c:formatCode>
                <c:ptCount val="3"/>
                <c:pt idx="0">
                  <c:v>857213.72014525137</c:v>
                </c:pt>
                <c:pt idx="1">
                  <c:v>891579.65919888252</c:v>
                </c:pt>
                <c:pt idx="2">
                  <c:v>928626.00738134072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832479"/>
        <c:axId val="1924832959"/>
      </c:lineChart>
      <c:catAx>
        <c:axId val="192483247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959"/>
        <c:crosses val="autoZero"/>
        <c:auto val="1"/>
        <c:lblAlgn val="ctr"/>
        <c:lblOffset val="100"/>
        <c:noMultiLvlLbl val="0"/>
      </c:catAx>
      <c:valAx>
        <c:axId val="1924832959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92411021437855"/>
          <c:y val="0.21316091954022992"/>
          <c:w val="0.89122660638293982"/>
          <c:h val="0.52204950674269168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1216782</c:v>
                </c:pt>
                <c:pt idx="1">
                  <c:v>1338460.2000000002</c:v>
                </c:pt>
                <c:pt idx="2">
                  <c:v>1472306.2200000002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3-46B2-859B-3E0D598D26C0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568300.94779999997</c:v>
                </c:pt>
                <c:pt idx="1">
                  <c:v>591084.29257999989</c:v>
                </c:pt>
                <c:pt idx="2">
                  <c:v>615644.64933799999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3-46B2-859B-3E0D598D26C0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238380.45220000006</c:v>
                </c:pt>
                <c:pt idx="1">
                  <c:v>296265.24742000026</c:v>
                </c:pt>
                <c:pt idx="2">
                  <c:v>360439.84466200019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73-46B2-859B-3E0D598D26C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E73-46B2-859B-3E0D598D26C0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3-46B2-859B-3E0D598D26C0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1216782</c:v>
                </c:pt>
                <c:pt idx="1">
                  <c:v>1338460.2000000002</c:v>
                </c:pt>
                <c:pt idx="2">
                  <c:v>1472306.2200000002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73-46B2-859B-3E0D598D26C0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2083829327159347E-2"/>
                  <c:y val="5.7273740210902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73-46B2-859B-3E0D598D26C0}"/>
                </c:ext>
              </c:extLst>
            </c:dLbl>
            <c:dLbl>
              <c:idx val="1"/>
              <c:layout>
                <c:manualLayout>
                  <c:x val="-0.10948806156511989"/>
                  <c:y val="0.12073626572540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73-46B2-859B-3E0D598D26C0}"/>
                </c:ext>
              </c:extLst>
            </c:dLbl>
            <c:dLbl>
              <c:idx val="2"/>
              <c:layout>
                <c:manualLayout>
                  <c:x val="-1.8492834026814608E-3"/>
                  <c:y val="0.13154357860439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238380.45220000006</c:v>
                </c:pt>
                <c:pt idx="1">
                  <c:v>296265.24742000026</c:v>
                </c:pt>
                <c:pt idx="2">
                  <c:v>360439.84466200019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73-46B2-859B-3E0D598D26C0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910772075820618"/>
                  <c:y val="-3.1124635711557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73-46B2-859B-3E0D598D26C0}"/>
                </c:ext>
              </c:extLst>
            </c:dLbl>
            <c:dLbl>
              <c:idx val="1"/>
              <c:layout>
                <c:manualLayout>
                  <c:x val="2.7739251040221916E-2"/>
                  <c:y val="-6.7895284641143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73-46B2-859B-3E0D598D26C0}"/>
                </c:ext>
              </c:extLst>
            </c:dLbl>
            <c:dLbl>
              <c:idx val="2"/>
              <c:layout>
                <c:manualLayout>
                  <c:x val="6.4725647158182928E-3"/>
                  <c:y val="-9.430695085528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20091299267203E-2"/>
                      <c:h val="7.46266630464295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568300.94779999997</c:v>
                </c:pt>
                <c:pt idx="1">
                  <c:v>591084.29257999989</c:v>
                </c:pt>
                <c:pt idx="2">
                  <c:v>615644.64933799999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7E-4B82-9EBC-2F83BC5288EA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7E-4B82-9EBC-2F83BC528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Food Sales</c:v>
                </c:pt>
                <c:pt idx="1">
                  <c:v>Beverage Sales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0.7407407407407407</c:v>
                </c:pt>
                <c:pt idx="1">
                  <c:v>0.25925925925925924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E-4B82-9EBC-2F83BC52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534538.52661599999</c:v>
                </c:pt>
                <c:pt idx="1">
                  <c:v>585300.63589360006</c:v>
                </c:pt>
                <c:pt idx="2">
                  <c:v>654047.78919896018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3-4829-9B44-FD7A16AD1F98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792.00000000000023</c:v>
                </c:pt>
                <c:pt idx="1">
                  <c:v>1599.8400000000004</c:v>
                </c:pt>
                <c:pt idx="2">
                  <c:v>2423.8368000000009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83-4829-9B44-FD7A16AD1F98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533746.52661599999</c:v>
                </c:pt>
                <c:pt idx="1">
                  <c:v>583700.79589360009</c:v>
                </c:pt>
                <c:pt idx="2">
                  <c:v>651623.95239896013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83-4829-9B44-FD7A16AD1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1590432"/>
        <c:axId val="1340248080"/>
      </c:barChart>
      <c:catAx>
        <c:axId val="146159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8080"/>
        <c:crosses val="autoZero"/>
        <c:auto val="1"/>
        <c:lblAlgn val="ctr"/>
        <c:lblOffset val="100"/>
        <c:noMultiLvlLbl val="0"/>
      </c:catAx>
      <c:valAx>
        <c:axId val="134024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59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Personnel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5524584152255695E-2"/>
          <c:y val="0.15137860535928996"/>
          <c:w val="0.82895083169548867"/>
          <c:h val="0.6950641752697266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5F-4993-A39C-04527208037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5F-4993-A39C-04527208037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5F-4993-A39C-045272080378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7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5F-4993-A39C-045272080378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DBC-466C-B2AB-9A67625D11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'Personnel - Editable'!$L$31:$L$35</c:f>
              <c:strCache>
                <c:ptCount val="5"/>
                <c:pt idx="0">
                  <c:v>Senior Management</c:v>
                </c:pt>
                <c:pt idx="1">
                  <c:v>Operational Managers</c:v>
                </c:pt>
                <c:pt idx="2">
                  <c:v>Front of House Staff</c:v>
                </c:pt>
                <c:pt idx="3">
                  <c:v>Kitchen Staff</c:v>
                </c:pt>
                <c:pt idx="4">
                  <c:v>Administrative Staff</c:v>
                </c:pt>
              </c:strCache>
            </c:strRef>
          </c:cat>
          <c:val>
            <c:numRef>
              <c:f>'Personnel - Editable'!$M$31:$M$35</c:f>
              <c:numCache>
                <c:formatCode>0.0%</c:formatCode>
                <c:ptCount val="5"/>
                <c:pt idx="0">
                  <c:v>0.125</c:v>
                </c:pt>
                <c:pt idx="1">
                  <c:v>0.1125</c:v>
                </c:pt>
                <c:pt idx="2">
                  <c:v>0.375</c:v>
                </c:pt>
                <c:pt idx="3">
                  <c:v>0.27500000000000002</c:v>
                </c:pt>
                <c:pt idx="4">
                  <c:v>0.1125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9-4B44-B03C-98C9399271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51-46FE-899A-723A74C9EB67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751-46FE-899A-723A74C9E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Food Sales</c:v>
                </c:pt>
                <c:pt idx="1">
                  <c:v>Beverage Sales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0.7407407407407407</c:v>
                </c:pt>
                <c:pt idx="1">
                  <c:v>0.25925925925925924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6FE-899A-723A74C9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558147003776414E-2"/>
          <c:y val="0.1578209207139363"/>
          <c:w val="0.74289511279444498"/>
          <c:h val="0.754492582019427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BC-4384-A7BB-AA7EF38B8691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4">
                      <a:lumMod val="40000"/>
                      <a:lumOff val="6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AE-4A73-80E9-0E005A5D853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2AE-4A73-80E9-0E005A5D853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AE-4A73-80E9-0E005A5D85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'Use of Funds'!$D$6:$D$9</c:f>
              <c:strCache>
                <c:ptCount val="4"/>
                <c:pt idx="0">
                  <c:v>Buildout, Furniture, Fixtures, and Equipment</c:v>
                </c:pt>
                <c:pt idx="1">
                  <c:v>Supplies and Inventory</c:v>
                </c:pt>
                <c:pt idx="2">
                  <c:v>Initial Marketing</c:v>
                </c:pt>
                <c:pt idx="3">
                  <c:v>Working Capital</c:v>
                </c:pt>
              </c:strCache>
            </c:strRef>
          </c:cat>
          <c:val>
            <c:numRef>
              <c:f>'Use of Funds'!$E$6:$E$9</c:f>
              <c:numCache>
                <c:formatCode>"$"#,##0</c:formatCode>
                <c:ptCount val="4"/>
                <c:pt idx="0">
                  <c:v>325000</c:v>
                </c:pt>
                <c:pt idx="1">
                  <c:v>50000</c:v>
                </c:pt>
                <c:pt idx="2">
                  <c:v>25000</c:v>
                </c:pt>
                <c:pt idx="3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E-4A73-80E9-0E005A5D8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863240196241299"/>
          <c:y val="0.79917953585207346"/>
          <c:w val="0.25136759803758707"/>
          <c:h val="0.181452921313377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1216782</c:v>
                </c:pt>
                <c:pt idx="1">
                  <c:v>1338460.2000000002</c:v>
                </c:pt>
                <c:pt idx="2">
                  <c:v>1472306.2200000002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703-ADB8-7D96FCE9A76B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568300.94779999997</c:v>
                </c:pt>
                <c:pt idx="1">
                  <c:v>591084.29257999989</c:v>
                </c:pt>
                <c:pt idx="2">
                  <c:v>615644.64933799999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4-4703-ADB8-7D96FCE9A76B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238380.45220000006</c:v>
                </c:pt>
                <c:pt idx="1">
                  <c:v>296265.24742000026</c:v>
                </c:pt>
                <c:pt idx="2">
                  <c:v>360439.84466200019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A4-4703-ADB8-7D96FCE9A76B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A4-4703-ADB8-7D96FCE9A76B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A4-4703-ADB8-7D96FCE9A76B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1216782</c:v>
                </c:pt>
                <c:pt idx="1">
                  <c:v>1338460.2000000002</c:v>
                </c:pt>
                <c:pt idx="2">
                  <c:v>1472306.2200000002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A4-4703-ADB8-7D96FCE9A76B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2296544035674062E-3"/>
                  <c:y val="-4.322863437510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4-4703-ADB8-7D96FCE9A76B}"/>
                </c:ext>
              </c:extLst>
            </c:dLbl>
            <c:dLbl>
              <c:idx val="1"/>
              <c:layout>
                <c:manualLayout>
                  <c:x val="-7.1135979797397123E-3"/>
                  <c:y val="6.214116191421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A4-4703-ADB8-7D96FCE9A76B}"/>
                </c:ext>
              </c:extLst>
            </c:dLbl>
            <c:dLbl>
              <c:idx val="2"/>
              <c:layout>
                <c:manualLayout>
                  <c:x val="0"/>
                  <c:y val="-3.512326542977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238380.45220000006</c:v>
                </c:pt>
                <c:pt idx="1">
                  <c:v>296265.24742000026</c:v>
                </c:pt>
                <c:pt idx="2">
                  <c:v>360439.84466200019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A4-4703-ADB8-7D96FCE9A76B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7825055078215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4-4703-ADB8-7D96FCE9A76B}"/>
                </c:ext>
              </c:extLst>
            </c:dLbl>
            <c:dLbl>
              <c:idx val="1"/>
              <c:layout>
                <c:manualLayout>
                  <c:x val="0"/>
                  <c:y val="-8.105368945331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A4-4703-ADB8-7D96FCE9A76B}"/>
                </c:ext>
              </c:extLst>
            </c:dLbl>
            <c:dLbl>
              <c:idx val="2"/>
              <c:layout>
                <c:manualLayout>
                  <c:x val="-1.6280016280017474E-3"/>
                  <c:y val="-6.4842951562655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568300.94779999997</c:v>
                </c:pt>
                <c:pt idx="1">
                  <c:v>591084.29257999989</c:v>
                </c:pt>
                <c:pt idx="2">
                  <c:v>615644.64933799999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178116.31654000003</c:v>
                </c:pt>
                <c:pt idx="1">
                  <c:v>218635.67319400018</c:v>
                </c:pt>
                <c:pt idx="2">
                  <c:v>263557.89126340015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5-40CC-8B5D-E844E5AA74E4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95-40CC-8B5D-E844E5AA74E4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106869.78992400001</c:v>
                </c:pt>
                <c:pt idx="1">
                  <c:v>131181.4039164001</c:v>
                </c:pt>
                <c:pt idx="2">
                  <c:v>158134.73475804008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5-40CC-8B5D-E844E5AA74E4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5-40CC-8B5D-E844E5AA74E4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5-40CC-8B5D-E844E5AA7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178116.31654000003</c:v>
                </c:pt>
                <c:pt idx="1">
                  <c:v>218635.67319400018</c:v>
                </c:pt>
                <c:pt idx="2">
                  <c:v>263557.89126340015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05E2-44B5-B68F-189308349AC5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05E2-44B5-B68F-189308349AC5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495-40CC-8B5D-E844E5AA74E4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1164017637125753E-3"/>
                  <c:y val="4.127965634523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F-4C6D-8FC3-06C150700A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106869.78992400001</c:v>
                </c:pt>
                <c:pt idx="1">
                  <c:v>131181.4039164001</c:v>
                </c:pt>
                <c:pt idx="2">
                  <c:v>158134.73475804008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0</xdr:row>
      <xdr:rowOff>104774</xdr:rowOff>
    </xdr:from>
    <xdr:to>
      <xdr:col>21</xdr:col>
      <xdr:colOff>285749</xdr:colOff>
      <xdr:row>27</xdr:row>
      <xdr:rowOff>95249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739F399-B86D-1212-548D-0090E97A1487}"/>
            </a:ext>
          </a:extLst>
        </xdr:cNvPr>
        <xdr:cNvGrpSpPr/>
      </xdr:nvGrpSpPr>
      <xdr:grpSpPr>
        <a:xfrm>
          <a:off x="6095999" y="104774"/>
          <a:ext cx="10810875" cy="5133975"/>
          <a:chOff x="0" y="-10497"/>
          <a:chExt cx="12192000" cy="685800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EE5B852-BE72-72F2-0956-09ECC6376077}"/>
              </a:ext>
            </a:extLst>
          </xdr:cNvPr>
          <xdr:cNvSpPr/>
        </xdr:nvSpPr>
        <xdr:spPr>
          <a:xfrm>
            <a:off x="0" y="-10497"/>
            <a:ext cx="12192000" cy="6858000"/>
          </a:xfrm>
          <a:prstGeom prst="rect">
            <a:avLst/>
          </a:prstGeom>
          <a:gradFill>
            <a:gsLst>
              <a:gs pos="0">
                <a:schemeClr val="bg1"/>
              </a:gs>
              <a:gs pos="92000">
                <a:schemeClr val="accent5">
                  <a:lumMod val="40000"/>
                  <a:lumOff val="60000"/>
                </a:schemeClr>
              </a:gs>
            </a:gsLst>
            <a:lin ang="1800000" scaled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6" name="Freeform: Shape 5">
            <a:extLst>
              <a:ext uri="{FF2B5EF4-FFF2-40B4-BE49-F238E27FC236}">
                <a16:creationId xmlns:a16="http://schemas.microsoft.com/office/drawing/2014/main" id="{B4E60E3B-3427-9091-1C4C-0092D372E5B2}"/>
              </a:ext>
            </a:extLst>
          </xdr:cNvPr>
          <xdr:cNvSpPr/>
        </xdr:nvSpPr>
        <xdr:spPr>
          <a:xfrm>
            <a:off x="0" y="-6998"/>
            <a:ext cx="12192000" cy="6851002"/>
          </a:xfrm>
          <a:custGeom>
            <a:avLst/>
            <a:gdLst>
              <a:gd name="connsiteX0" fmla="*/ 8164286 w 12192000"/>
              <a:gd name="connsiteY0" fmla="*/ 0 h 6851002"/>
              <a:gd name="connsiteX1" fmla="*/ 8285584 w 12192000"/>
              <a:gd name="connsiteY1" fmla="*/ 0 h 6851002"/>
              <a:gd name="connsiteX2" fmla="*/ 8285584 w 12192000"/>
              <a:gd name="connsiteY2" fmla="*/ 3331028 h 6851002"/>
              <a:gd name="connsiteX3" fmla="*/ 12192000 w 12192000"/>
              <a:gd name="connsiteY3" fmla="*/ 3331028 h 6851002"/>
              <a:gd name="connsiteX4" fmla="*/ 12192000 w 12192000"/>
              <a:gd name="connsiteY4" fmla="*/ 3429000 h 6851002"/>
              <a:gd name="connsiteX5" fmla="*/ 4142793 w 12192000"/>
              <a:gd name="connsiteY5" fmla="*/ 3429000 h 6851002"/>
              <a:gd name="connsiteX6" fmla="*/ 4142793 w 12192000"/>
              <a:gd name="connsiteY6" fmla="*/ 6851002 h 6851002"/>
              <a:gd name="connsiteX7" fmla="*/ 4021496 w 12192000"/>
              <a:gd name="connsiteY7" fmla="*/ 6851002 h 6851002"/>
              <a:gd name="connsiteX8" fmla="*/ 4021496 w 12192000"/>
              <a:gd name="connsiteY8" fmla="*/ 3429000 h 6851002"/>
              <a:gd name="connsiteX9" fmla="*/ 0 w 12192000"/>
              <a:gd name="connsiteY9" fmla="*/ 3429000 h 6851002"/>
              <a:gd name="connsiteX10" fmla="*/ 0 w 12192000"/>
              <a:gd name="connsiteY10" fmla="*/ 3331028 h 6851002"/>
              <a:gd name="connsiteX11" fmla="*/ 8164286 w 12192000"/>
              <a:gd name="connsiteY11" fmla="*/ 3331028 h 685100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12192000" h="6851002">
                <a:moveTo>
                  <a:pt x="8164286" y="0"/>
                </a:moveTo>
                <a:lnTo>
                  <a:pt x="8285584" y="0"/>
                </a:lnTo>
                <a:lnTo>
                  <a:pt x="8285584" y="3331028"/>
                </a:lnTo>
                <a:lnTo>
                  <a:pt x="12192000" y="3331028"/>
                </a:lnTo>
                <a:lnTo>
                  <a:pt x="12192000" y="3429000"/>
                </a:lnTo>
                <a:lnTo>
                  <a:pt x="4142793" y="3429000"/>
                </a:lnTo>
                <a:lnTo>
                  <a:pt x="4142793" y="6851002"/>
                </a:lnTo>
                <a:lnTo>
                  <a:pt x="4021496" y="6851002"/>
                </a:lnTo>
                <a:lnTo>
                  <a:pt x="4021496" y="3429000"/>
                </a:lnTo>
                <a:lnTo>
                  <a:pt x="0" y="3429000"/>
                </a:lnTo>
                <a:lnTo>
                  <a:pt x="0" y="3331028"/>
                </a:lnTo>
                <a:lnTo>
                  <a:pt x="8164286" y="3331028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257175</xdr:colOff>
      <xdr:row>15</xdr:row>
      <xdr:rowOff>28574</xdr:rowOff>
    </xdr:from>
    <xdr:to>
      <xdr:col>21</xdr:col>
      <xdr:colOff>9524</xdr:colOff>
      <xdr:row>25</xdr:row>
      <xdr:rowOff>180975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3CE151D-E47B-46FA-ACED-2670DEA30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476249</xdr:colOff>
      <xdr:row>2</xdr:row>
      <xdr:rowOff>47625</xdr:rowOff>
    </xdr:from>
    <xdr:to>
      <xdr:col>15</xdr:col>
      <xdr:colOff>276224</xdr:colOff>
      <xdr:row>13</xdr:row>
      <xdr:rowOff>161925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451A31A-64C8-4C8D-8DB2-0E8A3B322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409576</xdr:colOff>
      <xdr:row>14</xdr:row>
      <xdr:rowOff>123825</xdr:rowOff>
    </xdr:from>
    <xdr:to>
      <xdr:col>9</xdr:col>
      <xdr:colOff>666751</xdr:colOff>
      <xdr:row>26</xdr:row>
      <xdr:rowOff>57150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9B1371-4372-4E7E-A258-24ED715F8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476250</xdr:colOff>
      <xdr:row>2</xdr:row>
      <xdr:rowOff>0</xdr:rowOff>
    </xdr:from>
    <xdr:to>
      <xdr:col>21</xdr:col>
      <xdr:colOff>200023</xdr:colOff>
      <xdr:row>13</xdr:row>
      <xdr:rowOff>38098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6CA6B0-884B-4D7D-B766-03063A84A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219075</xdr:colOff>
      <xdr:row>29</xdr:row>
      <xdr:rowOff>85725</xdr:rowOff>
    </xdr:from>
    <xdr:to>
      <xdr:col>20</xdr:col>
      <xdr:colOff>294728</xdr:colOff>
      <xdr:row>40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1DC2C4-172D-42AA-AE46-2FA8F9AD2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2600" y="561022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438150</xdr:colOff>
      <xdr:row>1</xdr:row>
      <xdr:rowOff>123825</xdr:rowOff>
    </xdr:from>
    <xdr:to>
      <xdr:col>22</xdr:col>
      <xdr:colOff>513803</xdr:colOff>
      <xdr:row>13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67838E-C765-473E-86D0-1B920C554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20875" y="31432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47625</xdr:colOff>
      <xdr:row>1</xdr:row>
      <xdr:rowOff>85725</xdr:rowOff>
    </xdr:from>
    <xdr:to>
      <xdr:col>27</xdr:col>
      <xdr:colOff>123278</xdr:colOff>
      <xdr:row>12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40D7CF-0C7A-4761-9ABA-FDB3C19E0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8025" y="27622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442912</xdr:colOff>
      <xdr:row>13</xdr:row>
      <xdr:rowOff>147637</xdr:rowOff>
    </xdr:from>
    <xdr:to>
      <xdr:col>10</xdr:col>
      <xdr:colOff>485775</xdr:colOff>
      <xdr:row>28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24F3FE-0ED8-8D3F-4037-42626C7A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200025</xdr:colOff>
      <xdr:row>1</xdr:row>
      <xdr:rowOff>180975</xdr:rowOff>
    </xdr:from>
    <xdr:to>
      <xdr:col>25</xdr:col>
      <xdr:colOff>275678</xdr:colOff>
      <xdr:row>13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2143E6-C226-42CB-B4B4-701DFF877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9850" y="37147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314325</xdr:colOff>
      <xdr:row>0</xdr:row>
      <xdr:rowOff>171450</xdr:rowOff>
    </xdr:from>
    <xdr:to>
      <xdr:col>26</xdr:col>
      <xdr:colOff>389978</xdr:colOff>
      <xdr:row>12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338206-0149-455A-84A7-E6151E13A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44675" y="17145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47624</xdr:colOff>
      <xdr:row>3</xdr:row>
      <xdr:rowOff>33336</xdr:rowOff>
    </xdr:from>
    <xdr:to>
      <xdr:col>18</xdr:col>
      <xdr:colOff>552449</xdr:colOff>
      <xdr:row>27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526EB6-DE30-75DE-D652-0323D4386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302476</xdr:colOff>
      <xdr:row>4</xdr:row>
      <xdr:rowOff>133349</xdr:rowOff>
    </xdr:from>
    <xdr:to>
      <xdr:col>5</xdr:col>
      <xdr:colOff>856703</xdr:colOff>
      <xdr:row>14</xdr:row>
      <xdr:rowOff>66674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4A1F56F-E284-4F0A-822D-487251C66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8726" y="895349"/>
          <a:ext cx="2621152" cy="183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3</xdr:row>
      <xdr:rowOff>157162</xdr:rowOff>
    </xdr:from>
    <xdr:to>
      <xdr:col>21</xdr:col>
      <xdr:colOff>276225</xdr:colOff>
      <xdr:row>18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90F3B-D866-5B80-7303-A25D064E0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704850</xdr:colOff>
      <xdr:row>15</xdr:row>
      <xdr:rowOff>104775</xdr:rowOff>
    </xdr:from>
    <xdr:to>
      <xdr:col>12</xdr:col>
      <xdr:colOff>513803</xdr:colOff>
      <xdr:row>27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64D719-7D8B-42AE-A254-E4B0BDCAF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227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2</xdr:row>
      <xdr:rowOff>47625</xdr:rowOff>
    </xdr:from>
    <xdr:to>
      <xdr:col>20</xdr:col>
      <xdr:colOff>257175</xdr:colOff>
      <xdr:row>27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20</xdr:col>
      <xdr:colOff>485775</xdr:colOff>
      <xdr:row>1</xdr:row>
      <xdr:rowOff>9525</xdr:rowOff>
    </xdr:from>
    <xdr:to>
      <xdr:col>25</xdr:col>
      <xdr:colOff>561428</xdr:colOff>
      <xdr:row>12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9C260F-C793-4523-9B97-67DC32331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44825" y="20002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409574</xdr:colOff>
      <xdr:row>5</xdr:row>
      <xdr:rowOff>90487</xdr:rowOff>
    </xdr:from>
    <xdr:to>
      <xdr:col>18</xdr:col>
      <xdr:colOff>466724</xdr:colOff>
      <xdr:row>30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6021B5-ED0E-BB45-C49F-9C9BB9FA9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590550</xdr:colOff>
      <xdr:row>1</xdr:row>
      <xdr:rowOff>66675</xdr:rowOff>
    </xdr:from>
    <xdr:to>
      <xdr:col>24</xdr:col>
      <xdr:colOff>56603</xdr:colOff>
      <xdr:row>12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6FE0B8-2DC1-4AC8-B7B6-2CBE13BFE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3725" y="25717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561974</xdr:colOff>
      <xdr:row>2</xdr:row>
      <xdr:rowOff>71436</xdr:rowOff>
    </xdr:from>
    <xdr:to>
      <xdr:col>16</xdr:col>
      <xdr:colOff>600075</xdr:colOff>
      <xdr:row>26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F8DE16-97AB-BF86-9980-41DB20EE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0</xdr:colOff>
      <xdr:row>1</xdr:row>
      <xdr:rowOff>66675</xdr:rowOff>
    </xdr:from>
    <xdr:to>
      <xdr:col>25</xdr:col>
      <xdr:colOff>75653</xdr:colOff>
      <xdr:row>12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757C43-6244-44D4-9765-9379AEB5A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0" y="25717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40</xdr:row>
      <xdr:rowOff>109537</xdr:rowOff>
    </xdr:from>
    <xdr:to>
      <xdr:col>10</xdr:col>
      <xdr:colOff>200025</xdr:colOff>
      <xdr:row>54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6E51BE-1C63-FF03-CF25-D6A52A7E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466725</xdr:colOff>
      <xdr:row>5</xdr:row>
      <xdr:rowOff>185737</xdr:rowOff>
    </xdr:from>
    <xdr:to>
      <xdr:col>14</xdr:col>
      <xdr:colOff>295275</xdr:colOff>
      <xdr:row>20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4A09CD-EE52-A849-B541-546969D81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361950</xdr:colOff>
      <xdr:row>2</xdr:row>
      <xdr:rowOff>180975</xdr:rowOff>
    </xdr:from>
    <xdr:to>
      <xdr:col>24</xdr:col>
      <xdr:colOff>437603</xdr:colOff>
      <xdr:row>14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663424-466C-42DE-B84F-2D57E2ED2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7050" y="56197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28575</xdr:colOff>
      <xdr:row>1</xdr:row>
      <xdr:rowOff>57150</xdr:rowOff>
    </xdr:from>
    <xdr:to>
      <xdr:col>26</xdr:col>
      <xdr:colOff>104228</xdr:colOff>
      <xdr:row>12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1178CC-E854-4B5B-B77B-D1093CC0C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24765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123825</xdr:colOff>
      <xdr:row>0</xdr:row>
      <xdr:rowOff>66675</xdr:rowOff>
    </xdr:from>
    <xdr:to>
      <xdr:col>27</xdr:col>
      <xdr:colOff>199478</xdr:colOff>
      <xdr:row>11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A821FF-3B08-46DD-860A-C1B86E0ED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44675" y="6667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umanintelligencebusinessplan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9872-E86D-4EA5-A9F5-3B1A23E0B141}">
  <dimension ref="B3:Q66"/>
  <sheetViews>
    <sheetView showGridLines="0" tabSelected="1" topLeftCell="A4" workbookViewId="0">
      <selection activeCell="C33" sqref="C33"/>
    </sheetView>
  </sheetViews>
  <sheetFormatPr defaultRowHeight="15"/>
  <cols>
    <col min="2" max="2" width="32.140625" customWidth="1"/>
    <col min="3" max="3" width="17.28515625" customWidth="1"/>
    <col min="4" max="4" width="15.42578125" customWidth="1"/>
    <col min="5" max="5" width="14.42578125" customWidth="1"/>
    <col min="6" max="6" width="13.5703125" customWidth="1"/>
    <col min="7" max="7" width="11.28515625" customWidth="1"/>
    <col min="8" max="8" width="10.42578125" customWidth="1"/>
    <col min="9" max="9" width="10.28515625" customWidth="1"/>
    <col min="10" max="10" width="10.140625" customWidth="1"/>
    <col min="11" max="11" width="10.85546875" customWidth="1"/>
    <col min="12" max="12" width="9.7109375" customWidth="1"/>
    <col min="13" max="13" width="10.140625" customWidth="1"/>
    <col min="14" max="14" width="10.42578125" customWidth="1"/>
  </cols>
  <sheetData>
    <row r="3" spans="2:5">
      <c r="B3" s="151"/>
      <c r="C3" s="151"/>
      <c r="D3" s="151"/>
      <c r="E3" s="151"/>
    </row>
    <row r="4" spans="2:5">
      <c r="B4" s="152" t="s">
        <v>110</v>
      </c>
      <c r="C4" s="152" t="s">
        <v>57</v>
      </c>
      <c r="D4" s="152" t="s">
        <v>10</v>
      </c>
      <c r="E4" s="152" t="s">
        <v>8</v>
      </c>
    </row>
    <row r="5" spans="2:5">
      <c r="B5" s="66" t="s">
        <v>128</v>
      </c>
      <c r="C5" s="153">
        <v>0.35</v>
      </c>
      <c r="D5" s="153">
        <v>0.65</v>
      </c>
      <c r="E5" s="153">
        <f>C5+D5</f>
        <v>1</v>
      </c>
    </row>
    <row r="6" spans="2:5">
      <c r="B6" s="66" t="s">
        <v>129</v>
      </c>
      <c r="C6" s="153">
        <v>0.3</v>
      </c>
      <c r="D6" s="153">
        <v>0.7</v>
      </c>
      <c r="E6" s="153">
        <f t="shared" ref="E6:E12" si="0">C6+D6</f>
        <v>1</v>
      </c>
    </row>
    <row r="7" spans="2:5">
      <c r="B7" s="66" t="s">
        <v>102</v>
      </c>
      <c r="C7" s="153">
        <v>0.05</v>
      </c>
      <c r="D7" s="153">
        <v>0.95</v>
      </c>
      <c r="E7" s="153">
        <f t="shared" si="0"/>
        <v>1</v>
      </c>
    </row>
    <row r="8" spans="2:5">
      <c r="B8" s="66" t="s">
        <v>103</v>
      </c>
      <c r="C8" s="153">
        <v>0.05</v>
      </c>
      <c r="D8" s="153">
        <v>0.95</v>
      </c>
      <c r="E8" s="153">
        <f t="shared" si="0"/>
        <v>1</v>
      </c>
    </row>
    <row r="9" spans="2:5">
      <c r="B9" s="66" t="s">
        <v>104</v>
      </c>
      <c r="C9" s="153">
        <v>0.05</v>
      </c>
      <c r="D9" s="153">
        <v>0.95</v>
      </c>
      <c r="E9" s="153">
        <f t="shared" si="0"/>
        <v>1</v>
      </c>
    </row>
    <row r="10" spans="2:5">
      <c r="B10" s="66" t="s">
        <v>105</v>
      </c>
      <c r="C10" s="153">
        <v>0.05</v>
      </c>
      <c r="D10" s="153">
        <v>0.95</v>
      </c>
      <c r="E10" s="153">
        <f t="shared" si="0"/>
        <v>1</v>
      </c>
    </row>
    <row r="11" spans="2:5">
      <c r="B11" s="66" t="s">
        <v>106</v>
      </c>
      <c r="C11" s="153">
        <v>0.05</v>
      </c>
      <c r="D11" s="153">
        <v>0.95</v>
      </c>
      <c r="E11" s="153">
        <f t="shared" si="0"/>
        <v>1</v>
      </c>
    </row>
    <row r="12" spans="2:5">
      <c r="B12" s="66" t="s">
        <v>107</v>
      </c>
      <c r="C12" s="153">
        <v>0.05</v>
      </c>
      <c r="D12" s="153">
        <v>0.95</v>
      </c>
      <c r="E12" s="153">
        <f t="shared" si="0"/>
        <v>1</v>
      </c>
    </row>
    <row r="13" spans="2:5">
      <c r="B13" s="66" t="s">
        <v>108</v>
      </c>
      <c r="C13" s="153">
        <v>0.05</v>
      </c>
      <c r="D13" s="153">
        <v>0.95</v>
      </c>
      <c r="E13" s="153">
        <f t="shared" ref="E13:E14" si="1">C13+D13</f>
        <v>1</v>
      </c>
    </row>
    <row r="14" spans="2:5">
      <c r="B14" s="66" t="s">
        <v>109</v>
      </c>
      <c r="C14" s="153">
        <v>0.05</v>
      </c>
      <c r="D14" s="153">
        <v>0.95</v>
      </c>
      <c r="E14" s="153">
        <f t="shared" si="1"/>
        <v>1</v>
      </c>
    </row>
    <row r="16" spans="2:5">
      <c r="B16" s="151"/>
      <c r="C16" s="151"/>
      <c r="D16" s="151"/>
      <c r="E16" s="151"/>
    </row>
    <row r="17" spans="2:14">
      <c r="B17" s="152" t="s">
        <v>111</v>
      </c>
      <c r="C17" s="152">
        <v>1</v>
      </c>
      <c r="D17" s="152">
        <v>2</v>
      </c>
      <c r="E17" s="152">
        <v>3</v>
      </c>
    </row>
    <row r="18" spans="2:14">
      <c r="B18" s="70" t="s">
        <v>116</v>
      </c>
      <c r="C18" s="94">
        <v>55000</v>
      </c>
      <c r="D18" s="94">
        <f>C18*1.03</f>
        <v>56650</v>
      </c>
      <c r="E18" s="94">
        <f>D18*1.03</f>
        <v>58349.5</v>
      </c>
    </row>
    <row r="19" spans="2:14">
      <c r="B19" s="70" t="s">
        <v>50</v>
      </c>
      <c r="C19" s="94">
        <f>'Profit and Loss Statement'!E6*0.0157</f>
        <v>19103.4774</v>
      </c>
      <c r="D19" s="94">
        <f>'Profit and Loss Statement'!F6*0.0157</f>
        <v>21013.825140000001</v>
      </c>
      <c r="E19" s="94">
        <f>'Profit and Loss Statement'!G6*0.0157</f>
        <v>23115.207654000002</v>
      </c>
    </row>
    <row r="20" spans="2:14">
      <c r="B20" s="70" t="s">
        <v>119</v>
      </c>
      <c r="C20" s="94">
        <f>'Profit and Loss Statement'!E6*0.0152</f>
        <v>18495.0864</v>
      </c>
      <c r="D20" s="94">
        <f>'Profit and Loss Statement'!F6*0.0152</f>
        <v>20344.595040000004</v>
      </c>
      <c r="E20" s="94">
        <f>'Profit and Loss Statement'!G6*0.0152</f>
        <v>22379.054544000002</v>
      </c>
    </row>
    <row r="21" spans="2:14">
      <c r="B21" s="70" t="s">
        <v>49</v>
      </c>
      <c r="C21" s="94">
        <f>'Personnel - Editable'!H16*0.06</f>
        <v>24000</v>
      </c>
      <c r="D21" s="94">
        <f>'Personnel - Editable'!I16*0.06</f>
        <v>24720</v>
      </c>
      <c r="E21" s="94">
        <f>'Personnel - Editable'!J16*0.06</f>
        <v>25461.599999999999</v>
      </c>
      <c r="F21" s="119"/>
      <c r="G21" s="119"/>
    </row>
    <row r="22" spans="2:14">
      <c r="B22" s="70" t="s">
        <v>117</v>
      </c>
      <c r="C22" s="94">
        <f>'Profit and Loss Statement'!E6*0.012</f>
        <v>14601.384</v>
      </c>
      <c r="D22" s="94">
        <f>'Profit and Loss Statement'!F6*0.012</f>
        <v>16061.522400000003</v>
      </c>
      <c r="E22" s="94">
        <f>'Profit and Loss Statement'!G6*0.012</f>
        <v>17667.674640000001</v>
      </c>
      <c r="F22" s="1"/>
      <c r="G22" s="1"/>
    </row>
    <row r="23" spans="2:14">
      <c r="B23" s="70" t="s">
        <v>1</v>
      </c>
      <c r="C23" s="94">
        <v>6501</v>
      </c>
      <c r="D23" s="94">
        <f>C23*1.35</f>
        <v>8776.35</v>
      </c>
      <c r="E23" s="94">
        <f>D23*1.35</f>
        <v>11848.072500000002</v>
      </c>
      <c r="F23" s="1"/>
      <c r="G23" s="1"/>
    </row>
    <row r="24" spans="2:14">
      <c r="F24" s="1"/>
      <c r="G24" s="1"/>
    </row>
    <row r="25" spans="2:14">
      <c r="F25" s="1"/>
      <c r="G25" s="1"/>
    </row>
    <row r="30" spans="2:14">
      <c r="B30" s="145" t="s">
        <v>112</v>
      </c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</row>
    <row r="31" spans="2:14">
      <c r="B31" s="147" t="s">
        <v>5</v>
      </c>
      <c r="C31" s="148">
        <v>1</v>
      </c>
      <c r="D31" s="148">
        <f>C31+1</f>
        <v>2</v>
      </c>
      <c r="E31" s="148">
        <f t="shared" ref="E31:N31" si="2">D31+1</f>
        <v>3</v>
      </c>
      <c r="F31" s="148">
        <f t="shared" si="2"/>
        <v>4</v>
      </c>
      <c r="G31" s="148">
        <f t="shared" si="2"/>
        <v>5</v>
      </c>
      <c r="H31" s="148">
        <f t="shared" si="2"/>
        <v>6</v>
      </c>
      <c r="I31" s="148">
        <f t="shared" si="2"/>
        <v>7</v>
      </c>
      <c r="J31" s="148">
        <f t="shared" si="2"/>
        <v>8</v>
      </c>
      <c r="K31" s="148">
        <f t="shared" si="2"/>
        <v>9</v>
      </c>
      <c r="L31" s="148">
        <f t="shared" si="2"/>
        <v>10</v>
      </c>
      <c r="M31" s="148">
        <f t="shared" si="2"/>
        <v>11</v>
      </c>
      <c r="N31" s="148">
        <f t="shared" si="2"/>
        <v>12</v>
      </c>
    </row>
    <row r="32" spans="2:14">
      <c r="B32" s="66" t="str">
        <f t="shared" ref="B32:B41" si="3">B5</f>
        <v>Food Sales</v>
      </c>
      <c r="C32" s="94">
        <v>75000</v>
      </c>
      <c r="D32" s="94">
        <f>C32+20</f>
        <v>75020</v>
      </c>
      <c r="E32" s="94">
        <f t="shared" ref="E32:N32" si="4">D32+20</f>
        <v>75040</v>
      </c>
      <c r="F32" s="94">
        <f t="shared" si="4"/>
        <v>75060</v>
      </c>
      <c r="G32" s="94">
        <f t="shared" si="4"/>
        <v>75080</v>
      </c>
      <c r="H32" s="94">
        <f t="shared" si="4"/>
        <v>75100</v>
      </c>
      <c r="I32" s="94">
        <f t="shared" si="4"/>
        <v>75120</v>
      </c>
      <c r="J32" s="94">
        <f t="shared" si="4"/>
        <v>75140</v>
      </c>
      <c r="K32" s="94">
        <f t="shared" si="4"/>
        <v>75160</v>
      </c>
      <c r="L32" s="94">
        <f t="shared" si="4"/>
        <v>75180</v>
      </c>
      <c r="M32" s="94">
        <f t="shared" si="4"/>
        <v>75200</v>
      </c>
      <c r="N32" s="94">
        <f t="shared" si="4"/>
        <v>75220</v>
      </c>
    </row>
    <row r="33" spans="2:17">
      <c r="B33" s="66" t="str">
        <f t="shared" si="3"/>
        <v>Beverage Sales</v>
      </c>
      <c r="C33" s="94">
        <f>C32*0.35</f>
        <v>26250</v>
      </c>
      <c r="D33" s="94">
        <f t="shared" ref="D33:N33" si="5">D32*0.35</f>
        <v>26257</v>
      </c>
      <c r="E33" s="94">
        <f t="shared" si="5"/>
        <v>26264</v>
      </c>
      <c r="F33" s="94">
        <f t="shared" si="5"/>
        <v>26271</v>
      </c>
      <c r="G33" s="94">
        <f t="shared" si="5"/>
        <v>26278</v>
      </c>
      <c r="H33" s="94">
        <f t="shared" si="5"/>
        <v>26285</v>
      </c>
      <c r="I33" s="94">
        <f t="shared" si="5"/>
        <v>26292</v>
      </c>
      <c r="J33" s="94">
        <f t="shared" si="5"/>
        <v>26299</v>
      </c>
      <c r="K33" s="94">
        <f t="shared" si="5"/>
        <v>26306</v>
      </c>
      <c r="L33" s="94">
        <f t="shared" si="5"/>
        <v>26313</v>
      </c>
      <c r="M33" s="94">
        <f t="shared" si="5"/>
        <v>26320</v>
      </c>
      <c r="N33" s="94">
        <f t="shared" si="5"/>
        <v>26327</v>
      </c>
    </row>
    <row r="34" spans="2:17">
      <c r="B34" s="66" t="str">
        <f t="shared" si="3"/>
        <v>Item 3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spans="2:17">
      <c r="B35" s="66" t="str">
        <f t="shared" si="3"/>
        <v>Item 4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spans="2:17">
      <c r="B36" s="66" t="str">
        <f t="shared" si="3"/>
        <v>Item 5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</row>
    <row r="37" spans="2:17">
      <c r="B37" s="66" t="str">
        <f t="shared" si="3"/>
        <v>Item 6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</row>
    <row r="38" spans="2:17">
      <c r="B38" s="66" t="str">
        <f t="shared" si="3"/>
        <v>Item 7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</row>
    <row r="39" spans="2:17">
      <c r="B39" s="66" t="str">
        <f t="shared" si="3"/>
        <v>Item 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2:17">
      <c r="B40" s="66" t="str">
        <f t="shared" si="3"/>
        <v>Item 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2:17">
      <c r="B41" s="66" t="str">
        <f t="shared" si="3"/>
        <v>Item 10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</row>
    <row r="42" spans="2:17">
      <c r="B42" s="149" t="s">
        <v>8</v>
      </c>
      <c r="C42" s="150">
        <f>SUM(C32:C41)</f>
        <v>101250</v>
      </c>
      <c r="D42" s="150">
        <f t="shared" ref="D42:N42" si="6">SUM(D32:D41)</f>
        <v>101277</v>
      </c>
      <c r="E42" s="150">
        <f t="shared" si="6"/>
        <v>101304</v>
      </c>
      <c r="F42" s="150">
        <f t="shared" si="6"/>
        <v>101331</v>
      </c>
      <c r="G42" s="150">
        <f t="shared" si="6"/>
        <v>101358</v>
      </c>
      <c r="H42" s="150">
        <f t="shared" si="6"/>
        <v>101385</v>
      </c>
      <c r="I42" s="150">
        <f t="shared" si="6"/>
        <v>101412</v>
      </c>
      <c r="J42" s="150">
        <f t="shared" si="6"/>
        <v>101439</v>
      </c>
      <c r="K42" s="150">
        <f t="shared" si="6"/>
        <v>101466</v>
      </c>
      <c r="L42" s="150">
        <f t="shared" si="6"/>
        <v>101493</v>
      </c>
      <c r="M42" s="150">
        <f t="shared" si="6"/>
        <v>101520</v>
      </c>
      <c r="N42" s="150">
        <f t="shared" si="6"/>
        <v>101547</v>
      </c>
    </row>
    <row r="43" spans="2:17">
      <c r="Q43" s="144" t="s">
        <v>137</v>
      </c>
    </row>
    <row r="44" spans="2:17">
      <c r="B44" s="151"/>
      <c r="C44" s="151"/>
    </row>
    <row r="45" spans="2:17">
      <c r="B45" s="152" t="s">
        <v>126</v>
      </c>
      <c r="C45" s="152"/>
    </row>
    <row r="46" spans="2:17">
      <c r="B46" s="66" t="s">
        <v>3</v>
      </c>
      <c r="C46" s="143">
        <v>0.1</v>
      </c>
    </row>
    <row r="47" spans="2:17">
      <c r="B47" s="66" t="s">
        <v>4</v>
      </c>
      <c r="C47" s="143">
        <v>0.1</v>
      </c>
    </row>
    <row r="49" spans="2:14">
      <c r="B49" s="112" t="s">
        <v>57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</row>
    <row r="50" spans="2:14">
      <c r="B50" s="112" t="s">
        <v>5</v>
      </c>
      <c r="C50" s="112">
        <v>1</v>
      </c>
      <c r="D50" s="112">
        <f>C50+1</f>
        <v>2</v>
      </c>
      <c r="E50" s="112">
        <f t="shared" ref="E50:N50" si="7">D50+1</f>
        <v>3</v>
      </c>
      <c r="F50" s="112">
        <f t="shared" si="7"/>
        <v>4</v>
      </c>
      <c r="G50" s="112">
        <f t="shared" si="7"/>
        <v>5</v>
      </c>
      <c r="H50" s="112">
        <f t="shared" si="7"/>
        <v>6</v>
      </c>
      <c r="I50" s="112">
        <f t="shared" si="7"/>
        <v>7</v>
      </c>
      <c r="J50" s="112">
        <f t="shared" si="7"/>
        <v>8</v>
      </c>
      <c r="K50" s="112">
        <f t="shared" si="7"/>
        <v>9</v>
      </c>
      <c r="L50" s="112">
        <f t="shared" si="7"/>
        <v>10</v>
      </c>
      <c r="M50" s="112">
        <f t="shared" si="7"/>
        <v>11</v>
      </c>
      <c r="N50" s="112">
        <f t="shared" si="7"/>
        <v>12</v>
      </c>
    </row>
    <row r="51" spans="2:14">
      <c r="B51" s="112" t="str">
        <f t="shared" ref="B51:B60" si="8">B32</f>
        <v>Food Sales</v>
      </c>
      <c r="C51" s="114">
        <f t="shared" ref="C51:N51" si="9">C32*($C$5/$E$5)</f>
        <v>26250</v>
      </c>
      <c r="D51" s="114">
        <f t="shared" si="9"/>
        <v>26257</v>
      </c>
      <c r="E51" s="114">
        <f t="shared" si="9"/>
        <v>26264</v>
      </c>
      <c r="F51" s="114">
        <f t="shared" si="9"/>
        <v>26271</v>
      </c>
      <c r="G51" s="114">
        <f t="shared" si="9"/>
        <v>26278</v>
      </c>
      <c r="H51" s="114">
        <f t="shared" si="9"/>
        <v>26285</v>
      </c>
      <c r="I51" s="114">
        <f t="shared" si="9"/>
        <v>26292</v>
      </c>
      <c r="J51" s="114">
        <f t="shared" si="9"/>
        <v>26299</v>
      </c>
      <c r="K51" s="114">
        <f t="shared" si="9"/>
        <v>26306</v>
      </c>
      <c r="L51" s="114">
        <f t="shared" si="9"/>
        <v>26313</v>
      </c>
      <c r="M51" s="114">
        <f t="shared" si="9"/>
        <v>26320</v>
      </c>
      <c r="N51" s="114">
        <f t="shared" si="9"/>
        <v>26327</v>
      </c>
    </row>
    <row r="52" spans="2:14">
      <c r="B52" s="112" t="str">
        <f t="shared" si="8"/>
        <v>Beverage Sales</v>
      </c>
      <c r="C52" s="114">
        <f t="shared" ref="C52:N52" si="10">C33*($C$6/$E$6)</f>
        <v>7875</v>
      </c>
      <c r="D52" s="114">
        <f t="shared" si="10"/>
        <v>7877.0999999999995</v>
      </c>
      <c r="E52" s="114">
        <f t="shared" si="10"/>
        <v>7879.2</v>
      </c>
      <c r="F52" s="114">
        <f t="shared" si="10"/>
        <v>7881.2999999999993</v>
      </c>
      <c r="G52" s="114">
        <f t="shared" si="10"/>
        <v>7883.4</v>
      </c>
      <c r="H52" s="114">
        <f t="shared" si="10"/>
        <v>7885.5</v>
      </c>
      <c r="I52" s="114">
        <f t="shared" si="10"/>
        <v>7887.5999999999995</v>
      </c>
      <c r="J52" s="114">
        <f t="shared" si="10"/>
        <v>7889.7</v>
      </c>
      <c r="K52" s="114">
        <f t="shared" si="10"/>
        <v>7891.7999999999993</v>
      </c>
      <c r="L52" s="114">
        <f t="shared" si="10"/>
        <v>7893.9</v>
      </c>
      <c r="M52" s="114">
        <f t="shared" si="10"/>
        <v>7896</v>
      </c>
      <c r="N52" s="114">
        <f t="shared" si="10"/>
        <v>7898.0999999999995</v>
      </c>
    </row>
    <row r="53" spans="2:14">
      <c r="B53" s="112" t="str">
        <f t="shared" si="8"/>
        <v>Item 3</v>
      </c>
      <c r="C53" s="114">
        <f t="shared" ref="C53:N53" si="11">C34*($C$7/$E$7)</f>
        <v>0</v>
      </c>
      <c r="D53" s="114">
        <f t="shared" si="11"/>
        <v>0</v>
      </c>
      <c r="E53" s="114">
        <f t="shared" si="11"/>
        <v>0</v>
      </c>
      <c r="F53" s="114">
        <f t="shared" si="11"/>
        <v>0</v>
      </c>
      <c r="G53" s="114">
        <f t="shared" si="11"/>
        <v>0</v>
      </c>
      <c r="H53" s="114">
        <f t="shared" si="11"/>
        <v>0</v>
      </c>
      <c r="I53" s="114">
        <f t="shared" si="11"/>
        <v>0</v>
      </c>
      <c r="J53" s="114">
        <f t="shared" si="11"/>
        <v>0</v>
      </c>
      <c r="K53" s="114">
        <f t="shared" si="11"/>
        <v>0</v>
      </c>
      <c r="L53" s="114">
        <f t="shared" si="11"/>
        <v>0</v>
      </c>
      <c r="M53" s="114">
        <f t="shared" si="11"/>
        <v>0</v>
      </c>
      <c r="N53" s="114">
        <f t="shared" si="11"/>
        <v>0</v>
      </c>
    </row>
    <row r="54" spans="2:14">
      <c r="B54" s="112" t="str">
        <f t="shared" si="8"/>
        <v>Item 4</v>
      </c>
      <c r="C54" s="114">
        <f t="shared" ref="C54:N54" si="12">C35*($C$8/$E$8)</f>
        <v>0</v>
      </c>
      <c r="D54" s="114">
        <f t="shared" si="12"/>
        <v>0</v>
      </c>
      <c r="E54" s="114">
        <f t="shared" si="12"/>
        <v>0</v>
      </c>
      <c r="F54" s="114">
        <f t="shared" si="12"/>
        <v>0</v>
      </c>
      <c r="G54" s="114">
        <f t="shared" si="12"/>
        <v>0</v>
      </c>
      <c r="H54" s="114">
        <f t="shared" si="12"/>
        <v>0</v>
      </c>
      <c r="I54" s="114">
        <f t="shared" si="12"/>
        <v>0</v>
      </c>
      <c r="J54" s="114">
        <f t="shared" si="12"/>
        <v>0</v>
      </c>
      <c r="K54" s="114">
        <f t="shared" si="12"/>
        <v>0</v>
      </c>
      <c r="L54" s="114">
        <f t="shared" si="12"/>
        <v>0</v>
      </c>
      <c r="M54" s="114">
        <f t="shared" si="12"/>
        <v>0</v>
      </c>
      <c r="N54" s="114">
        <f t="shared" si="12"/>
        <v>0</v>
      </c>
    </row>
    <row r="55" spans="2:14">
      <c r="B55" s="112" t="str">
        <f t="shared" si="8"/>
        <v>Item 5</v>
      </c>
      <c r="C55" s="114">
        <f t="shared" ref="C55:N55" si="13">C36*($C$9/$E$9)</f>
        <v>0</v>
      </c>
      <c r="D55" s="114">
        <f t="shared" si="13"/>
        <v>0</v>
      </c>
      <c r="E55" s="114">
        <f t="shared" si="13"/>
        <v>0</v>
      </c>
      <c r="F55" s="114">
        <f t="shared" si="13"/>
        <v>0</v>
      </c>
      <c r="G55" s="114">
        <f t="shared" si="13"/>
        <v>0</v>
      </c>
      <c r="H55" s="114">
        <f t="shared" si="13"/>
        <v>0</v>
      </c>
      <c r="I55" s="114">
        <f t="shared" si="13"/>
        <v>0</v>
      </c>
      <c r="J55" s="114">
        <f t="shared" si="13"/>
        <v>0</v>
      </c>
      <c r="K55" s="114">
        <f t="shared" si="13"/>
        <v>0</v>
      </c>
      <c r="L55" s="114">
        <f t="shared" si="13"/>
        <v>0</v>
      </c>
      <c r="M55" s="114">
        <f t="shared" si="13"/>
        <v>0</v>
      </c>
      <c r="N55" s="114">
        <f t="shared" si="13"/>
        <v>0</v>
      </c>
    </row>
    <row r="56" spans="2:14">
      <c r="B56" s="112" t="str">
        <f t="shared" si="8"/>
        <v>Item 6</v>
      </c>
      <c r="C56" s="114">
        <f t="shared" ref="C56:N56" si="14">C37*($C$10/$E$10)</f>
        <v>0</v>
      </c>
      <c r="D56" s="114">
        <f t="shared" si="14"/>
        <v>0</v>
      </c>
      <c r="E56" s="114">
        <f t="shared" si="14"/>
        <v>0</v>
      </c>
      <c r="F56" s="114">
        <f t="shared" si="14"/>
        <v>0</v>
      </c>
      <c r="G56" s="114">
        <f t="shared" si="14"/>
        <v>0</v>
      </c>
      <c r="H56" s="114">
        <f t="shared" si="14"/>
        <v>0</v>
      </c>
      <c r="I56" s="114">
        <f t="shared" si="14"/>
        <v>0</v>
      </c>
      <c r="J56" s="114">
        <f t="shared" si="14"/>
        <v>0</v>
      </c>
      <c r="K56" s="114">
        <f t="shared" si="14"/>
        <v>0</v>
      </c>
      <c r="L56" s="114">
        <f t="shared" si="14"/>
        <v>0</v>
      </c>
      <c r="M56" s="114">
        <f t="shared" si="14"/>
        <v>0</v>
      </c>
      <c r="N56" s="114">
        <f t="shared" si="14"/>
        <v>0</v>
      </c>
    </row>
    <row r="57" spans="2:14">
      <c r="B57" s="112" t="str">
        <f t="shared" si="8"/>
        <v>Item 7</v>
      </c>
      <c r="C57" s="114">
        <f t="shared" ref="C57:N57" si="15">C38*($C$11/$E$11)</f>
        <v>0</v>
      </c>
      <c r="D57" s="114">
        <f t="shared" si="15"/>
        <v>0</v>
      </c>
      <c r="E57" s="114">
        <f t="shared" si="15"/>
        <v>0</v>
      </c>
      <c r="F57" s="114">
        <f t="shared" si="15"/>
        <v>0</v>
      </c>
      <c r="G57" s="114">
        <f t="shared" si="15"/>
        <v>0</v>
      </c>
      <c r="H57" s="114">
        <f t="shared" si="15"/>
        <v>0</v>
      </c>
      <c r="I57" s="114">
        <f t="shared" si="15"/>
        <v>0</v>
      </c>
      <c r="J57" s="114">
        <f t="shared" si="15"/>
        <v>0</v>
      </c>
      <c r="K57" s="114">
        <f t="shared" si="15"/>
        <v>0</v>
      </c>
      <c r="L57" s="114">
        <f t="shared" si="15"/>
        <v>0</v>
      </c>
      <c r="M57" s="114">
        <f t="shared" si="15"/>
        <v>0</v>
      </c>
      <c r="N57" s="114">
        <f t="shared" si="15"/>
        <v>0</v>
      </c>
    </row>
    <row r="58" spans="2:14">
      <c r="B58" s="112" t="str">
        <f t="shared" si="8"/>
        <v>Item 8</v>
      </c>
      <c r="C58" s="114">
        <f t="shared" ref="C58:N58" si="16">C39*($C$12/$E$12)</f>
        <v>0</v>
      </c>
      <c r="D58" s="114">
        <f t="shared" si="16"/>
        <v>0</v>
      </c>
      <c r="E58" s="114">
        <f t="shared" si="16"/>
        <v>0</v>
      </c>
      <c r="F58" s="114">
        <f t="shared" si="16"/>
        <v>0</v>
      </c>
      <c r="G58" s="114">
        <f t="shared" si="16"/>
        <v>0</v>
      </c>
      <c r="H58" s="114">
        <f t="shared" si="16"/>
        <v>0</v>
      </c>
      <c r="I58" s="114">
        <f t="shared" si="16"/>
        <v>0</v>
      </c>
      <c r="J58" s="114">
        <f t="shared" si="16"/>
        <v>0</v>
      </c>
      <c r="K58" s="114">
        <f t="shared" si="16"/>
        <v>0</v>
      </c>
      <c r="L58" s="114">
        <f t="shared" si="16"/>
        <v>0</v>
      </c>
      <c r="M58" s="114">
        <f t="shared" si="16"/>
        <v>0</v>
      </c>
      <c r="N58" s="114">
        <f t="shared" si="16"/>
        <v>0</v>
      </c>
    </row>
    <row r="59" spans="2:14">
      <c r="B59" s="112" t="str">
        <f t="shared" si="8"/>
        <v>Item 9</v>
      </c>
      <c r="C59" s="114">
        <f t="shared" ref="C59:N59" si="17">C40*($C$13/$E$13)</f>
        <v>0</v>
      </c>
      <c r="D59" s="114">
        <f t="shared" si="17"/>
        <v>0</v>
      </c>
      <c r="E59" s="114">
        <f t="shared" si="17"/>
        <v>0</v>
      </c>
      <c r="F59" s="114">
        <f t="shared" si="17"/>
        <v>0</v>
      </c>
      <c r="G59" s="114">
        <f t="shared" si="17"/>
        <v>0</v>
      </c>
      <c r="H59" s="114">
        <f t="shared" si="17"/>
        <v>0</v>
      </c>
      <c r="I59" s="114">
        <f t="shared" si="17"/>
        <v>0</v>
      </c>
      <c r="J59" s="114">
        <f t="shared" si="17"/>
        <v>0</v>
      </c>
      <c r="K59" s="114">
        <f t="shared" si="17"/>
        <v>0</v>
      </c>
      <c r="L59" s="114">
        <f t="shared" si="17"/>
        <v>0</v>
      </c>
      <c r="M59" s="114">
        <f t="shared" si="17"/>
        <v>0</v>
      </c>
      <c r="N59" s="114">
        <f t="shared" si="17"/>
        <v>0</v>
      </c>
    </row>
    <row r="60" spans="2:14">
      <c r="B60" s="112" t="str">
        <f t="shared" si="8"/>
        <v>Item 10</v>
      </c>
      <c r="C60" s="114">
        <f t="shared" ref="C60:N60" si="18">C41*($C$14/$E$14)</f>
        <v>0</v>
      </c>
      <c r="D60" s="114">
        <f t="shared" si="18"/>
        <v>0</v>
      </c>
      <c r="E60" s="114">
        <f t="shared" si="18"/>
        <v>0</v>
      </c>
      <c r="F60" s="114">
        <f t="shared" si="18"/>
        <v>0</v>
      </c>
      <c r="G60" s="114">
        <f t="shared" si="18"/>
        <v>0</v>
      </c>
      <c r="H60" s="114">
        <f t="shared" si="18"/>
        <v>0</v>
      </c>
      <c r="I60" s="114">
        <f t="shared" si="18"/>
        <v>0</v>
      </c>
      <c r="J60" s="114">
        <f t="shared" si="18"/>
        <v>0</v>
      </c>
      <c r="K60" s="114">
        <f t="shared" si="18"/>
        <v>0</v>
      </c>
      <c r="L60" s="114">
        <f t="shared" si="18"/>
        <v>0</v>
      </c>
      <c r="M60" s="114">
        <f t="shared" si="18"/>
        <v>0</v>
      </c>
      <c r="N60" s="114">
        <f t="shared" si="18"/>
        <v>0</v>
      </c>
    </row>
    <row r="61" spans="2:14">
      <c r="B61" s="112" t="s">
        <v>8</v>
      </c>
      <c r="C61" s="114">
        <f>SUM(C51:C60)</f>
        <v>34125</v>
      </c>
      <c r="D61" s="114">
        <f t="shared" ref="D61:N61" si="19">SUM(D51:D60)</f>
        <v>34134.1</v>
      </c>
      <c r="E61" s="114">
        <f t="shared" si="19"/>
        <v>34143.199999999997</v>
      </c>
      <c r="F61" s="114">
        <f t="shared" si="19"/>
        <v>34152.300000000003</v>
      </c>
      <c r="G61" s="114">
        <f t="shared" si="19"/>
        <v>34161.4</v>
      </c>
      <c r="H61" s="114">
        <f t="shared" si="19"/>
        <v>34170.5</v>
      </c>
      <c r="I61" s="114">
        <f t="shared" si="19"/>
        <v>34179.599999999999</v>
      </c>
      <c r="J61" s="114">
        <f t="shared" si="19"/>
        <v>34188.699999999997</v>
      </c>
      <c r="K61" s="114">
        <f t="shared" si="19"/>
        <v>34197.800000000003</v>
      </c>
      <c r="L61" s="114">
        <f t="shared" si="19"/>
        <v>34206.9</v>
      </c>
      <c r="M61" s="114">
        <f t="shared" si="19"/>
        <v>34216</v>
      </c>
      <c r="N61" s="114">
        <f t="shared" si="19"/>
        <v>34225.1</v>
      </c>
    </row>
    <row r="62" spans="2:14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</row>
    <row r="63" spans="2:14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</row>
    <row r="64" spans="2:14">
      <c r="B64" s="112" t="s">
        <v>10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</row>
    <row r="65" spans="2:14">
      <c r="B65" s="112" t="s">
        <v>5</v>
      </c>
      <c r="C65" s="112">
        <v>1</v>
      </c>
      <c r="D65" s="112">
        <f>C65+1</f>
        <v>2</v>
      </c>
      <c r="E65" s="112">
        <f t="shared" ref="E65:N65" si="20">D65+1</f>
        <v>3</v>
      </c>
      <c r="F65" s="112">
        <f t="shared" si="20"/>
        <v>4</v>
      </c>
      <c r="G65" s="112">
        <f t="shared" si="20"/>
        <v>5</v>
      </c>
      <c r="H65" s="112">
        <f t="shared" si="20"/>
        <v>6</v>
      </c>
      <c r="I65" s="112">
        <f t="shared" si="20"/>
        <v>7</v>
      </c>
      <c r="J65" s="112">
        <f t="shared" si="20"/>
        <v>8</v>
      </c>
      <c r="K65" s="112">
        <f t="shared" si="20"/>
        <v>9</v>
      </c>
      <c r="L65" s="112">
        <f t="shared" si="20"/>
        <v>10</v>
      </c>
      <c r="M65" s="112">
        <f t="shared" si="20"/>
        <v>11</v>
      </c>
      <c r="N65" s="112">
        <f t="shared" si="20"/>
        <v>12</v>
      </c>
    </row>
    <row r="66" spans="2:14">
      <c r="B66" s="112" t="s">
        <v>8</v>
      </c>
      <c r="C66" s="114">
        <f t="shared" ref="C66:N66" si="21">C42-C61</f>
        <v>67125</v>
      </c>
      <c r="D66" s="114">
        <f t="shared" si="21"/>
        <v>67142.899999999994</v>
      </c>
      <c r="E66" s="114">
        <f t="shared" si="21"/>
        <v>67160.800000000003</v>
      </c>
      <c r="F66" s="114">
        <f t="shared" si="21"/>
        <v>67178.7</v>
      </c>
      <c r="G66" s="114">
        <f t="shared" si="21"/>
        <v>67196.600000000006</v>
      </c>
      <c r="H66" s="114">
        <f t="shared" si="21"/>
        <v>67214.5</v>
      </c>
      <c r="I66" s="114">
        <f t="shared" si="21"/>
        <v>67232.399999999994</v>
      </c>
      <c r="J66" s="114">
        <f t="shared" si="21"/>
        <v>67250.3</v>
      </c>
      <c r="K66" s="114">
        <f t="shared" si="21"/>
        <v>67268.2</v>
      </c>
      <c r="L66" s="114">
        <f t="shared" si="21"/>
        <v>67286.100000000006</v>
      </c>
      <c r="M66" s="114">
        <f t="shared" si="21"/>
        <v>67304</v>
      </c>
      <c r="N66" s="114">
        <f t="shared" si="21"/>
        <v>67321.899999999994</v>
      </c>
    </row>
  </sheetData>
  <sheetProtection algorithmName="SHA-512" hashValue="wcqgXjt/regbCVJG45FlKlmVAm1CAIS/eqp7obOQX+gTR9bkfqRqu8jz+tejq3lO255H54oJJ7rwrA1S37p3tA==" saltValue="fNSzp4ga54BUapYAWvNQlA==" spinCount="100000" sheet="1" objects="1" scenarios="1" selectLockedCells="1"/>
  <hyperlinks>
    <hyperlink ref="Q43" r:id="rId1" xr:uid="{F43076AD-F2FC-4E32-A9A9-B2B06EEF45FE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9C46-028B-4F55-869E-30132A12A289}">
  <dimension ref="A4:E471"/>
  <sheetViews>
    <sheetView showGridLines="0" workbookViewId="0">
      <selection activeCell="B7" sqref="B7"/>
    </sheetView>
  </sheetViews>
  <sheetFormatPr defaultRowHeight="15"/>
  <cols>
    <col min="1" max="1" width="30.85546875" customWidth="1"/>
    <col min="2" max="2" width="16.7109375" customWidth="1"/>
    <col min="3" max="3" width="19.5703125" customWidth="1"/>
    <col min="4" max="4" width="18.85546875" customWidth="1"/>
    <col min="5" max="5" width="17" customWidth="1"/>
  </cols>
  <sheetData>
    <row r="4" spans="1:5">
      <c r="A4" s="53" t="s">
        <v>34</v>
      </c>
      <c r="B4" s="54"/>
      <c r="C4" s="55"/>
      <c r="D4" s="56" t="s">
        <v>35</v>
      </c>
      <c r="E4" s="55"/>
    </row>
    <row r="5" spans="1:5">
      <c r="A5" s="57" t="s">
        <v>37</v>
      </c>
      <c r="B5" s="58">
        <f>'Use of Funds'!E22</f>
        <v>0</v>
      </c>
      <c r="C5" s="55"/>
      <c r="D5" s="56" t="s">
        <v>36</v>
      </c>
      <c r="E5" s="59">
        <f>PMT(B6/B8,(B7*B8),-B5)</f>
        <v>0</v>
      </c>
    </row>
    <row r="6" spans="1:5">
      <c r="A6" s="60" t="s">
        <v>39</v>
      </c>
      <c r="B6" s="54">
        <v>0.09</v>
      </c>
      <c r="C6" s="55"/>
      <c r="D6" s="56" t="s">
        <v>38</v>
      </c>
      <c r="E6" s="59">
        <f>SUM(D14:D600)</f>
        <v>0</v>
      </c>
    </row>
    <row r="7" spans="1:5">
      <c r="A7" s="60" t="s">
        <v>40</v>
      </c>
      <c r="B7" s="60">
        <v>10</v>
      </c>
      <c r="C7" s="55"/>
      <c r="D7" s="55"/>
      <c r="E7" s="55"/>
    </row>
    <row r="8" spans="1:5">
      <c r="A8" s="53" t="s">
        <v>41</v>
      </c>
      <c r="B8" s="53">
        <v>12</v>
      </c>
      <c r="C8" s="55"/>
      <c r="D8" s="55"/>
      <c r="E8" s="55"/>
    </row>
    <row r="9" spans="1:5">
      <c r="A9" s="55"/>
      <c r="B9" s="55"/>
      <c r="C9" s="55"/>
      <c r="D9" s="55"/>
      <c r="E9" s="55"/>
    </row>
    <row r="13" spans="1:5">
      <c r="A13" s="61" t="s">
        <v>42</v>
      </c>
      <c r="B13" s="62" t="s">
        <v>8</v>
      </c>
      <c r="C13" s="61" t="s">
        <v>43</v>
      </c>
      <c r="D13" s="61" t="s">
        <v>44</v>
      </c>
      <c r="E13" s="61" t="s">
        <v>45</v>
      </c>
    </row>
    <row r="14" spans="1:5">
      <c r="A14">
        <v>1</v>
      </c>
      <c r="B14" s="1">
        <f>$E$5</f>
        <v>0</v>
      </c>
      <c r="C14" s="1">
        <f>B14-D14</f>
        <v>0</v>
      </c>
      <c r="D14" s="1">
        <f>(B5*($B$6/$B$8))</f>
        <v>0</v>
      </c>
      <c r="E14" s="1">
        <f>B5-C14</f>
        <v>0</v>
      </c>
    </row>
    <row r="15" spans="1:5">
      <c r="A15">
        <f>IF(($B$7*$B$8&gt;A14),IF(($B$7*$B$8)=A14,"",A14+1),"")</f>
        <v>2</v>
      </c>
      <c r="B15" s="1">
        <f>IF(A15="","",$B$14)</f>
        <v>0</v>
      </c>
      <c r="C15" s="1">
        <f>IF(A15="","",B15-D15)</f>
        <v>0</v>
      </c>
      <c r="D15" s="1">
        <f>IF(A15="","",(E14*($B$6/$B$8)))</f>
        <v>0</v>
      </c>
      <c r="E15" s="1">
        <f>IF(A15="","",E14-C15)</f>
        <v>0</v>
      </c>
    </row>
    <row r="16" spans="1:5">
      <c r="A16">
        <f t="shared" ref="A16:A79" si="0">IF(($B$7*$B$8&gt;A15),IF(($B$7*$B$8)=A15,"",A15+1),"")</f>
        <v>3</v>
      </c>
      <c r="B16" s="1">
        <f t="shared" ref="B16:B79" si="1">IF(A16="","",$B$14)</f>
        <v>0</v>
      </c>
      <c r="C16" s="1">
        <f t="shared" ref="C16:C79" si="2">IF(A16="","",B16-D16)</f>
        <v>0</v>
      </c>
      <c r="D16" s="1">
        <f t="shared" ref="D16:D79" si="3">IF(A16="","",(E15*($B$6/$B$8)))</f>
        <v>0</v>
      </c>
      <c r="E16" s="1">
        <f t="shared" ref="E16:E79" si="4">IF(A16="","",E15-C16)</f>
        <v>0</v>
      </c>
    </row>
    <row r="17" spans="1:5">
      <c r="A17">
        <f t="shared" si="0"/>
        <v>4</v>
      </c>
      <c r="B17" s="1">
        <f t="shared" si="1"/>
        <v>0</v>
      </c>
      <c r="C17" s="1">
        <f t="shared" si="2"/>
        <v>0</v>
      </c>
      <c r="D17" s="1">
        <f t="shared" si="3"/>
        <v>0</v>
      </c>
      <c r="E17" s="1">
        <f t="shared" si="4"/>
        <v>0</v>
      </c>
    </row>
    <row r="18" spans="1:5">
      <c r="A18">
        <f t="shared" si="0"/>
        <v>5</v>
      </c>
      <c r="B18" s="1">
        <f t="shared" si="1"/>
        <v>0</v>
      </c>
      <c r="C18" s="1">
        <f t="shared" si="2"/>
        <v>0</v>
      </c>
      <c r="D18" s="1">
        <f t="shared" si="3"/>
        <v>0</v>
      </c>
      <c r="E18" s="1">
        <f t="shared" si="4"/>
        <v>0</v>
      </c>
    </row>
    <row r="19" spans="1:5">
      <c r="A19">
        <f t="shared" si="0"/>
        <v>6</v>
      </c>
      <c r="B19" s="1">
        <f t="shared" si="1"/>
        <v>0</v>
      </c>
      <c r="C19" s="1">
        <f t="shared" si="2"/>
        <v>0</v>
      </c>
      <c r="D19" s="1">
        <f t="shared" si="3"/>
        <v>0</v>
      </c>
      <c r="E19" s="1">
        <f t="shared" si="4"/>
        <v>0</v>
      </c>
    </row>
    <row r="20" spans="1:5">
      <c r="A20">
        <f t="shared" si="0"/>
        <v>7</v>
      </c>
      <c r="B20" s="1">
        <f t="shared" si="1"/>
        <v>0</v>
      </c>
      <c r="C20" s="1">
        <f t="shared" si="2"/>
        <v>0</v>
      </c>
      <c r="D20" s="1">
        <f t="shared" si="3"/>
        <v>0</v>
      </c>
      <c r="E20" s="1">
        <f t="shared" si="4"/>
        <v>0</v>
      </c>
    </row>
    <row r="21" spans="1:5">
      <c r="A21">
        <f t="shared" si="0"/>
        <v>8</v>
      </c>
      <c r="B21" s="1">
        <f t="shared" si="1"/>
        <v>0</v>
      </c>
      <c r="C21" s="1">
        <f t="shared" si="2"/>
        <v>0</v>
      </c>
      <c r="D21" s="1">
        <f t="shared" si="3"/>
        <v>0</v>
      </c>
      <c r="E21" s="1">
        <f t="shared" si="4"/>
        <v>0</v>
      </c>
    </row>
    <row r="22" spans="1:5">
      <c r="A22">
        <f t="shared" si="0"/>
        <v>9</v>
      </c>
      <c r="B22" s="1">
        <f t="shared" si="1"/>
        <v>0</v>
      </c>
      <c r="C22" s="1">
        <f t="shared" si="2"/>
        <v>0</v>
      </c>
      <c r="D22" s="1">
        <f t="shared" si="3"/>
        <v>0</v>
      </c>
      <c r="E22" s="1">
        <f t="shared" si="4"/>
        <v>0</v>
      </c>
    </row>
    <row r="23" spans="1:5">
      <c r="A23">
        <f t="shared" si="0"/>
        <v>10</v>
      </c>
      <c r="B23" s="1">
        <f t="shared" si="1"/>
        <v>0</v>
      </c>
      <c r="C23" s="1">
        <f t="shared" si="2"/>
        <v>0</v>
      </c>
      <c r="D23" s="1">
        <f t="shared" si="3"/>
        <v>0</v>
      </c>
      <c r="E23" s="1">
        <f t="shared" si="4"/>
        <v>0</v>
      </c>
    </row>
    <row r="24" spans="1:5">
      <c r="A24">
        <f t="shared" si="0"/>
        <v>11</v>
      </c>
      <c r="B24" s="1">
        <f t="shared" si="1"/>
        <v>0</v>
      </c>
      <c r="C24" s="1">
        <f t="shared" si="2"/>
        <v>0</v>
      </c>
      <c r="D24" s="1">
        <f t="shared" si="3"/>
        <v>0</v>
      </c>
      <c r="E24" s="1">
        <f t="shared" si="4"/>
        <v>0</v>
      </c>
    </row>
    <row r="25" spans="1:5">
      <c r="A25">
        <f t="shared" si="0"/>
        <v>12</v>
      </c>
      <c r="B25" s="1">
        <f t="shared" si="1"/>
        <v>0</v>
      </c>
      <c r="C25" s="1">
        <f t="shared" si="2"/>
        <v>0</v>
      </c>
      <c r="D25" s="1">
        <f t="shared" si="3"/>
        <v>0</v>
      </c>
      <c r="E25" s="1">
        <f t="shared" si="4"/>
        <v>0</v>
      </c>
    </row>
    <row r="26" spans="1:5">
      <c r="A26">
        <f t="shared" si="0"/>
        <v>13</v>
      </c>
      <c r="B26" s="1">
        <f t="shared" si="1"/>
        <v>0</v>
      </c>
      <c r="C26" s="1">
        <f t="shared" si="2"/>
        <v>0</v>
      </c>
      <c r="D26" s="1">
        <f t="shared" si="3"/>
        <v>0</v>
      </c>
      <c r="E26" s="1">
        <f t="shared" si="4"/>
        <v>0</v>
      </c>
    </row>
    <row r="27" spans="1:5">
      <c r="A27">
        <f t="shared" si="0"/>
        <v>14</v>
      </c>
      <c r="B27" s="1">
        <f t="shared" si="1"/>
        <v>0</v>
      </c>
      <c r="C27" s="1">
        <f t="shared" si="2"/>
        <v>0</v>
      </c>
      <c r="D27" s="1">
        <f t="shared" si="3"/>
        <v>0</v>
      </c>
      <c r="E27" s="1">
        <f t="shared" si="4"/>
        <v>0</v>
      </c>
    </row>
    <row r="28" spans="1:5">
      <c r="A28">
        <f t="shared" si="0"/>
        <v>15</v>
      </c>
      <c r="B28" s="1">
        <f t="shared" si="1"/>
        <v>0</v>
      </c>
      <c r="C28" s="1">
        <f t="shared" si="2"/>
        <v>0</v>
      </c>
      <c r="D28" s="1">
        <f t="shared" si="3"/>
        <v>0</v>
      </c>
      <c r="E28" s="1">
        <f t="shared" si="4"/>
        <v>0</v>
      </c>
    </row>
    <row r="29" spans="1:5">
      <c r="A29">
        <f t="shared" si="0"/>
        <v>16</v>
      </c>
      <c r="B29" s="1">
        <f t="shared" si="1"/>
        <v>0</v>
      </c>
      <c r="C29" s="1">
        <f t="shared" si="2"/>
        <v>0</v>
      </c>
      <c r="D29" s="1">
        <f t="shared" si="3"/>
        <v>0</v>
      </c>
      <c r="E29" s="1">
        <f t="shared" si="4"/>
        <v>0</v>
      </c>
    </row>
    <row r="30" spans="1:5">
      <c r="A30">
        <f t="shared" si="0"/>
        <v>17</v>
      </c>
      <c r="B30" s="1">
        <f t="shared" si="1"/>
        <v>0</v>
      </c>
      <c r="C30" s="1">
        <f t="shared" si="2"/>
        <v>0</v>
      </c>
      <c r="D30" s="1">
        <f t="shared" si="3"/>
        <v>0</v>
      </c>
      <c r="E30" s="1">
        <f t="shared" si="4"/>
        <v>0</v>
      </c>
    </row>
    <row r="31" spans="1:5">
      <c r="A31">
        <f t="shared" si="0"/>
        <v>18</v>
      </c>
      <c r="B31" s="1">
        <f t="shared" si="1"/>
        <v>0</v>
      </c>
      <c r="C31" s="1">
        <f t="shared" si="2"/>
        <v>0</v>
      </c>
      <c r="D31" s="1">
        <f t="shared" si="3"/>
        <v>0</v>
      </c>
      <c r="E31" s="1">
        <f t="shared" si="4"/>
        <v>0</v>
      </c>
    </row>
    <row r="32" spans="1:5">
      <c r="A32">
        <f t="shared" si="0"/>
        <v>19</v>
      </c>
      <c r="B32" s="1">
        <f t="shared" si="1"/>
        <v>0</v>
      </c>
      <c r="C32" s="1">
        <f t="shared" si="2"/>
        <v>0</v>
      </c>
      <c r="D32" s="1">
        <f t="shared" si="3"/>
        <v>0</v>
      </c>
      <c r="E32" s="1">
        <f t="shared" si="4"/>
        <v>0</v>
      </c>
    </row>
    <row r="33" spans="1:5">
      <c r="A33">
        <f t="shared" si="0"/>
        <v>20</v>
      </c>
      <c r="B33" s="1">
        <f t="shared" si="1"/>
        <v>0</v>
      </c>
      <c r="C33" s="1">
        <f t="shared" si="2"/>
        <v>0</v>
      </c>
      <c r="D33" s="1">
        <f t="shared" si="3"/>
        <v>0</v>
      </c>
      <c r="E33" s="1">
        <f t="shared" si="4"/>
        <v>0</v>
      </c>
    </row>
    <row r="34" spans="1:5">
      <c r="A34">
        <f t="shared" si="0"/>
        <v>21</v>
      </c>
      <c r="B34" s="1">
        <f t="shared" si="1"/>
        <v>0</v>
      </c>
      <c r="C34" s="1">
        <f t="shared" si="2"/>
        <v>0</v>
      </c>
      <c r="D34" s="1">
        <f t="shared" si="3"/>
        <v>0</v>
      </c>
      <c r="E34" s="1">
        <f t="shared" si="4"/>
        <v>0</v>
      </c>
    </row>
    <row r="35" spans="1:5">
      <c r="A35">
        <f t="shared" si="0"/>
        <v>22</v>
      </c>
      <c r="B35" s="1">
        <f t="shared" si="1"/>
        <v>0</v>
      </c>
      <c r="C35" s="1">
        <f t="shared" si="2"/>
        <v>0</v>
      </c>
      <c r="D35" s="1">
        <f t="shared" si="3"/>
        <v>0</v>
      </c>
      <c r="E35" s="1">
        <f t="shared" si="4"/>
        <v>0</v>
      </c>
    </row>
    <row r="36" spans="1:5">
      <c r="A36">
        <f t="shared" si="0"/>
        <v>23</v>
      </c>
      <c r="B36" s="1">
        <f t="shared" si="1"/>
        <v>0</v>
      </c>
      <c r="C36" s="1">
        <f t="shared" si="2"/>
        <v>0</v>
      </c>
      <c r="D36" s="1">
        <f t="shared" si="3"/>
        <v>0</v>
      </c>
      <c r="E36" s="1">
        <f t="shared" si="4"/>
        <v>0</v>
      </c>
    </row>
    <row r="37" spans="1:5">
      <c r="A37">
        <f t="shared" si="0"/>
        <v>24</v>
      </c>
      <c r="B37" s="1">
        <f t="shared" si="1"/>
        <v>0</v>
      </c>
      <c r="C37" s="1">
        <f t="shared" si="2"/>
        <v>0</v>
      </c>
      <c r="D37" s="1">
        <f t="shared" si="3"/>
        <v>0</v>
      </c>
      <c r="E37" s="1">
        <f t="shared" si="4"/>
        <v>0</v>
      </c>
    </row>
    <row r="38" spans="1:5">
      <c r="A38">
        <f t="shared" si="0"/>
        <v>25</v>
      </c>
      <c r="B38" s="1">
        <f t="shared" si="1"/>
        <v>0</v>
      </c>
      <c r="C38" s="1">
        <f t="shared" si="2"/>
        <v>0</v>
      </c>
      <c r="D38" s="1">
        <f t="shared" si="3"/>
        <v>0</v>
      </c>
      <c r="E38" s="1">
        <f t="shared" si="4"/>
        <v>0</v>
      </c>
    </row>
    <row r="39" spans="1:5">
      <c r="A39">
        <f t="shared" si="0"/>
        <v>26</v>
      </c>
      <c r="B39" s="1">
        <f t="shared" si="1"/>
        <v>0</v>
      </c>
      <c r="C39" s="1">
        <f t="shared" si="2"/>
        <v>0</v>
      </c>
      <c r="D39" s="1">
        <f t="shared" si="3"/>
        <v>0</v>
      </c>
      <c r="E39" s="1">
        <f t="shared" si="4"/>
        <v>0</v>
      </c>
    </row>
    <row r="40" spans="1:5">
      <c r="A40">
        <f t="shared" si="0"/>
        <v>27</v>
      </c>
      <c r="B40" s="1">
        <f t="shared" si="1"/>
        <v>0</v>
      </c>
      <c r="C40" s="1">
        <f t="shared" si="2"/>
        <v>0</v>
      </c>
      <c r="D40" s="1">
        <f t="shared" si="3"/>
        <v>0</v>
      </c>
      <c r="E40" s="1">
        <f t="shared" si="4"/>
        <v>0</v>
      </c>
    </row>
    <row r="41" spans="1:5">
      <c r="A41">
        <f t="shared" si="0"/>
        <v>28</v>
      </c>
      <c r="B41" s="1">
        <f t="shared" si="1"/>
        <v>0</v>
      </c>
      <c r="C41" s="1">
        <f t="shared" si="2"/>
        <v>0</v>
      </c>
      <c r="D41" s="1">
        <f t="shared" si="3"/>
        <v>0</v>
      </c>
      <c r="E41" s="1">
        <f t="shared" si="4"/>
        <v>0</v>
      </c>
    </row>
    <row r="42" spans="1:5">
      <c r="A42">
        <f t="shared" si="0"/>
        <v>29</v>
      </c>
      <c r="B42" s="1">
        <f t="shared" si="1"/>
        <v>0</v>
      </c>
      <c r="C42" s="1">
        <f t="shared" si="2"/>
        <v>0</v>
      </c>
      <c r="D42" s="1">
        <f t="shared" si="3"/>
        <v>0</v>
      </c>
      <c r="E42" s="1">
        <f t="shared" si="4"/>
        <v>0</v>
      </c>
    </row>
    <row r="43" spans="1:5">
      <c r="A43">
        <f t="shared" si="0"/>
        <v>30</v>
      </c>
      <c r="B43" s="1">
        <f t="shared" si="1"/>
        <v>0</v>
      </c>
      <c r="C43" s="1">
        <f t="shared" si="2"/>
        <v>0</v>
      </c>
      <c r="D43" s="1">
        <f t="shared" si="3"/>
        <v>0</v>
      </c>
      <c r="E43" s="1">
        <f t="shared" si="4"/>
        <v>0</v>
      </c>
    </row>
    <row r="44" spans="1:5">
      <c r="A44">
        <f t="shared" si="0"/>
        <v>31</v>
      </c>
      <c r="B44" s="1">
        <f t="shared" si="1"/>
        <v>0</v>
      </c>
      <c r="C44" s="1">
        <f t="shared" si="2"/>
        <v>0</v>
      </c>
      <c r="D44" s="1">
        <f t="shared" si="3"/>
        <v>0</v>
      </c>
      <c r="E44" s="1">
        <f t="shared" si="4"/>
        <v>0</v>
      </c>
    </row>
    <row r="45" spans="1:5">
      <c r="A45">
        <f t="shared" si="0"/>
        <v>32</v>
      </c>
      <c r="B45" s="1">
        <f t="shared" si="1"/>
        <v>0</v>
      </c>
      <c r="C45" s="1">
        <f t="shared" si="2"/>
        <v>0</v>
      </c>
      <c r="D45" s="1">
        <f t="shared" si="3"/>
        <v>0</v>
      </c>
      <c r="E45" s="1">
        <f t="shared" si="4"/>
        <v>0</v>
      </c>
    </row>
    <row r="46" spans="1:5">
      <c r="A46">
        <f t="shared" si="0"/>
        <v>33</v>
      </c>
      <c r="B46" s="1">
        <f t="shared" si="1"/>
        <v>0</v>
      </c>
      <c r="C46" s="1">
        <f t="shared" si="2"/>
        <v>0</v>
      </c>
      <c r="D46" s="1">
        <f t="shared" si="3"/>
        <v>0</v>
      </c>
      <c r="E46" s="1">
        <f t="shared" si="4"/>
        <v>0</v>
      </c>
    </row>
    <row r="47" spans="1:5">
      <c r="A47">
        <f t="shared" si="0"/>
        <v>34</v>
      </c>
      <c r="B47" s="1">
        <f t="shared" si="1"/>
        <v>0</v>
      </c>
      <c r="C47" s="1">
        <f t="shared" si="2"/>
        <v>0</v>
      </c>
      <c r="D47" s="1">
        <f t="shared" si="3"/>
        <v>0</v>
      </c>
      <c r="E47" s="1">
        <f t="shared" si="4"/>
        <v>0</v>
      </c>
    </row>
    <row r="48" spans="1:5">
      <c r="A48">
        <f t="shared" si="0"/>
        <v>35</v>
      </c>
      <c r="B48" s="1">
        <f t="shared" si="1"/>
        <v>0</v>
      </c>
      <c r="C48" s="1">
        <f t="shared" si="2"/>
        <v>0</v>
      </c>
      <c r="D48" s="1">
        <f t="shared" si="3"/>
        <v>0</v>
      </c>
      <c r="E48" s="1">
        <f t="shared" si="4"/>
        <v>0</v>
      </c>
    </row>
    <row r="49" spans="1:5">
      <c r="A49">
        <f t="shared" si="0"/>
        <v>36</v>
      </c>
      <c r="B49" s="1">
        <f t="shared" si="1"/>
        <v>0</v>
      </c>
      <c r="C49" s="1">
        <f t="shared" si="2"/>
        <v>0</v>
      </c>
      <c r="D49" s="1">
        <f t="shared" si="3"/>
        <v>0</v>
      </c>
      <c r="E49" s="1">
        <f t="shared" si="4"/>
        <v>0</v>
      </c>
    </row>
    <row r="50" spans="1:5">
      <c r="A50">
        <f t="shared" si="0"/>
        <v>37</v>
      </c>
      <c r="B50" s="1">
        <f t="shared" si="1"/>
        <v>0</v>
      </c>
      <c r="C50" s="1">
        <f t="shared" si="2"/>
        <v>0</v>
      </c>
      <c r="D50" s="1">
        <f t="shared" si="3"/>
        <v>0</v>
      </c>
      <c r="E50" s="1">
        <f t="shared" si="4"/>
        <v>0</v>
      </c>
    </row>
    <row r="51" spans="1:5">
      <c r="A51">
        <f t="shared" si="0"/>
        <v>38</v>
      </c>
      <c r="B51" s="1">
        <f t="shared" si="1"/>
        <v>0</v>
      </c>
      <c r="C51" s="1">
        <f t="shared" si="2"/>
        <v>0</v>
      </c>
      <c r="D51" s="1">
        <f t="shared" si="3"/>
        <v>0</v>
      </c>
      <c r="E51" s="1">
        <f t="shared" si="4"/>
        <v>0</v>
      </c>
    </row>
    <row r="52" spans="1:5">
      <c r="A52">
        <f t="shared" si="0"/>
        <v>39</v>
      </c>
      <c r="B52" s="1">
        <f t="shared" si="1"/>
        <v>0</v>
      </c>
      <c r="C52" s="1">
        <f t="shared" si="2"/>
        <v>0</v>
      </c>
      <c r="D52" s="1">
        <f t="shared" si="3"/>
        <v>0</v>
      </c>
      <c r="E52" s="1">
        <f t="shared" si="4"/>
        <v>0</v>
      </c>
    </row>
    <row r="53" spans="1:5">
      <c r="A53">
        <f t="shared" si="0"/>
        <v>40</v>
      </c>
      <c r="B53" s="1">
        <f t="shared" si="1"/>
        <v>0</v>
      </c>
      <c r="C53" s="1">
        <f t="shared" si="2"/>
        <v>0</v>
      </c>
      <c r="D53" s="1">
        <f t="shared" si="3"/>
        <v>0</v>
      </c>
      <c r="E53" s="1">
        <f t="shared" si="4"/>
        <v>0</v>
      </c>
    </row>
    <row r="54" spans="1:5">
      <c r="A54">
        <f t="shared" si="0"/>
        <v>41</v>
      </c>
      <c r="B54" s="1">
        <f t="shared" si="1"/>
        <v>0</v>
      </c>
      <c r="C54" s="1">
        <f t="shared" si="2"/>
        <v>0</v>
      </c>
      <c r="D54" s="1">
        <f t="shared" si="3"/>
        <v>0</v>
      </c>
      <c r="E54" s="1">
        <f t="shared" si="4"/>
        <v>0</v>
      </c>
    </row>
    <row r="55" spans="1:5">
      <c r="A55">
        <f t="shared" si="0"/>
        <v>42</v>
      </c>
      <c r="B55" s="1">
        <f t="shared" si="1"/>
        <v>0</v>
      </c>
      <c r="C55" s="1">
        <f t="shared" si="2"/>
        <v>0</v>
      </c>
      <c r="D55" s="1">
        <f t="shared" si="3"/>
        <v>0</v>
      </c>
      <c r="E55" s="1">
        <f t="shared" si="4"/>
        <v>0</v>
      </c>
    </row>
    <row r="56" spans="1:5">
      <c r="A56">
        <f t="shared" si="0"/>
        <v>43</v>
      </c>
      <c r="B56" s="1">
        <f t="shared" si="1"/>
        <v>0</v>
      </c>
      <c r="C56" s="1">
        <f t="shared" si="2"/>
        <v>0</v>
      </c>
      <c r="D56" s="1">
        <f t="shared" si="3"/>
        <v>0</v>
      </c>
      <c r="E56" s="1">
        <f t="shared" si="4"/>
        <v>0</v>
      </c>
    </row>
    <row r="57" spans="1:5">
      <c r="A57">
        <f t="shared" si="0"/>
        <v>44</v>
      </c>
      <c r="B57" s="1">
        <f t="shared" si="1"/>
        <v>0</v>
      </c>
      <c r="C57" s="1">
        <f t="shared" si="2"/>
        <v>0</v>
      </c>
      <c r="D57" s="1">
        <f t="shared" si="3"/>
        <v>0</v>
      </c>
      <c r="E57" s="1">
        <f t="shared" si="4"/>
        <v>0</v>
      </c>
    </row>
    <row r="58" spans="1:5">
      <c r="A58">
        <f t="shared" si="0"/>
        <v>45</v>
      </c>
      <c r="B58" s="1">
        <f t="shared" si="1"/>
        <v>0</v>
      </c>
      <c r="C58" s="1">
        <f t="shared" si="2"/>
        <v>0</v>
      </c>
      <c r="D58" s="1">
        <f t="shared" si="3"/>
        <v>0</v>
      </c>
      <c r="E58" s="1">
        <f t="shared" si="4"/>
        <v>0</v>
      </c>
    </row>
    <row r="59" spans="1:5">
      <c r="A59">
        <f t="shared" si="0"/>
        <v>46</v>
      </c>
      <c r="B59" s="1">
        <f t="shared" si="1"/>
        <v>0</v>
      </c>
      <c r="C59" s="1">
        <f t="shared" si="2"/>
        <v>0</v>
      </c>
      <c r="D59" s="1">
        <f t="shared" si="3"/>
        <v>0</v>
      </c>
      <c r="E59" s="1">
        <f t="shared" si="4"/>
        <v>0</v>
      </c>
    </row>
    <row r="60" spans="1:5">
      <c r="A60">
        <f t="shared" si="0"/>
        <v>47</v>
      </c>
      <c r="B60" s="1">
        <f t="shared" si="1"/>
        <v>0</v>
      </c>
      <c r="C60" s="1">
        <f t="shared" si="2"/>
        <v>0</v>
      </c>
      <c r="D60" s="1">
        <f t="shared" si="3"/>
        <v>0</v>
      </c>
      <c r="E60" s="1">
        <f t="shared" si="4"/>
        <v>0</v>
      </c>
    </row>
    <row r="61" spans="1:5">
      <c r="A61">
        <f t="shared" si="0"/>
        <v>48</v>
      </c>
      <c r="B61" s="1">
        <f t="shared" si="1"/>
        <v>0</v>
      </c>
      <c r="C61" s="1">
        <f t="shared" si="2"/>
        <v>0</v>
      </c>
      <c r="D61" s="1">
        <f t="shared" si="3"/>
        <v>0</v>
      </c>
      <c r="E61" s="1">
        <f t="shared" si="4"/>
        <v>0</v>
      </c>
    </row>
    <row r="62" spans="1:5">
      <c r="A62">
        <f t="shared" si="0"/>
        <v>49</v>
      </c>
      <c r="B62" s="1">
        <f t="shared" si="1"/>
        <v>0</v>
      </c>
      <c r="C62" s="1">
        <f t="shared" si="2"/>
        <v>0</v>
      </c>
      <c r="D62" s="1">
        <f t="shared" si="3"/>
        <v>0</v>
      </c>
      <c r="E62" s="1">
        <f t="shared" si="4"/>
        <v>0</v>
      </c>
    </row>
    <row r="63" spans="1:5">
      <c r="A63">
        <f t="shared" si="0"/>
        <v>50</v>
      </c>
      <c r="B63" s="1">
        <f t="shared" si="1"/>
        <v>0</v>
      </c>
      <c r="C63" s="1">
        <f t="shared" si="2"/>
        <v>0</v>
      </c>
      <c r="D63" s="1">
        <f t="shared" si="3"/>
        <v>0</v>
      </c>
      <c r="E63" s="1">
        <f t="shared" si="4"/>
        <v>0</v>
      </c>
    </row>
    <row r="64" spans="1:5">
      <c r="A64">
        <f t="shared" si="0"/>
        <v>51</v>
      </c>
      <c r="B64" s="1">
        <f t="shared" si="1"/>
        <v>0</v>
      </c>
      <c r="C64" s="1">
        <f t="shared" si="2"/>
        <v>0</v>
      </c>
      <c r="D64" s="1">
        <f t="shared" si="3"/>
        <v>0</v>
      </c>
      <c r="E64" s="1">
        <f t="shared" si="4"/>
        <v>0</v>
      </c>
    </row>
    <row r="65" spans="1:5">
      <c r="A65">
        <f t="shared" si="0"/>
        <v>52</v>
      </c>
      <c r="B65" s="1">
        <f t="shared" si="1"/>
        <v>0</v>
      </c>
      <c r="C65" s="1">
        <f t="shared" si="2"/>
        <v>0</v>
      </c>
      <c r="D65" s="1">
        <f t="shared" si="3"/>
        <v>0</v>
      </c>
      <c r="E65" s="1">
        <f t="shared" si="4"/>
        <v>0</v>
      </c>
    </row>
    <row r="66" spans="1:5">
      <c r="A66">
        <f t="shared" si="0"/>
        <v>53</v>
      </c>
      <c r="B66" s="1">
        <f t="shared" si="1"/>
        <v>0</v>
      </c>
      <c r="C66" s="1">
        <f t="shared" si="2"/>
        <v>0</v>
      </c>
      <c r="D66" s="1">
        <f t="shared" si="3"/>
        <v>0</v>
      </c>
      <c r="E66" s="1">
        <f t="shared" si="4"/>
        <v>0</v>
      </c>
    </row>
    <row r="67" spans="1:5">
      <c r="A67">
        <f t="shared" si="0"/>
        <v>54</v>
      </c>
      <c r="B67" s="1">
        <f t="shared" si="1"/>
        <v>0</v>
      </c>
      <c r="C67" s="1">
        <f t="shared" si="2"/>
        <v>0</v>
      </c>
      <c r="D67" s="1">
        <f t="shared" si="3"/>
        <v>0</v>
      </c>
      <c r="E67" s="1">
        <f t="shared" si="4"/>
        <v>0</v>
      </c>
    </row>
    <row r="68" spans="1:5">
      <c r="A68">
        <f t="shared" si="0"/>
        <v>55</v>
      </c>
      <c r="B68" s="1">
        <f t="shared" si="1"/>
        <v>0</v>
      </c>
      <c r="C68" s="1">
        <f t="shared" si="2"/>
        <v>0</v>
      </c>
      <c r="D68" s="1">
        <f t="shared" si="3"/>
        <v>0</v>
      </c>
      <c r="E68" s="1">
        <f t="shared" si="4"/>
        <v>0</v>
      </c>
    </row>
    <row r="69" spans="1:5">
      <c r="A69">
        <f t="shared" si="0"/>
        <v>56</v>
      </c>
      <c r="B69" s="1">
        <f t="shared" si="1"/>
        <v>0</v>
      </c>
      <c r="C69" s="1">
        <f t="shared" si="2"/>
        <v>0</v>
      </c>
      <c r="D69" s="1">
        <f t="shared" si="3"/>
        <v>0</v>
      </c>
      <c r="E69" s="1">
        <f t="shared" si="4"/>
        <v>0</v>
      </c>
    </row>
    <row r="70" spans="1:5">
      <c r="A70">
        <f t="shared" si="0"/>
        <v>57</v>
      </c>
      <c r="B70" s="1">
        <f t="shared" si="1"/>
        <v>0</v>
      </c>
      <c r="C70" s="1">
        <f t="shared" si="2"/>
        <v>0</v>
      </c>
      <c r="D70" s="1">
        <f t="shared" si="3"/>
        <v>0</v>
      </c>
      <c r="E70" s="1">
        <f t="shared" si="4"/>
        <v>0</v>
      </c>
    </row>
    <row r="71" spans="1:5">
      <c r="A71">
        <f t="shared" si="0"/>
        <v>58</v>
      </c>
      <c r="B71" s="1">
        <f t="shared" si="1"/>
        <v>0</v>
      </c>
      <c r="C71" s="1">
        <f t="shared" si="2"/>
        <v>0</v>
      </c>
      <c r="D71" s="1">
        <f t="shared" si="3"/>
        <v>0</v>
      </c>
      <c r="E71" s="1">
        <f t="shared" si="4"/>
        <v>0</v>
      </c>
    </row>
    <row r="72" spans="1:5">
      <c r="A72">
        <f t="shared" si="0"/>
        <v>59</v>
      </c>
      <c r="B72" s="1">
        <f t="shared" si="1"/>
        <v>0</v>
      </c>
      <c r="C72" s="1">
        <f t="shared" si="2"/>
        <v>0</v>
      </c>
      <c r="D72" s="1">
        <f t="shared" si="3"/>
        <v>0</v>
      </c>
      <c r="E72" s="1">
        <f t="shared" si="4"/>
        <v>0</v>
      </c>
    </row>
    <row r="73" spans="1:5">
      <c r="A73">
        <f t="shared" si="0"/>
        <v>60</v>
      </c>
      <c r="B73" s="1">
        <f t="shared" si="1"/>
        <v>0</v>
      </c>
      <c r="C73" s="1">
        <f t="shared" si="2"/>
        <v>0</v>
      </c>
      <c r="D73" s="1">
        <f t="shared" si="3"/>
        <v>0</v>
      </c>
      <c r="E73" s="1">
        <f t="shared" si="4"/>
        <v>0</v>
      </c>
    </row>
    <row r="74" spans="1:5">
      <c r="A74">
        <f t="shared" si="0"/>
        <v>61</v>
      </c>
      <c r="B74" s="1">
        <f t="shared" si="1"/>
        <v>0</v>
      </c>
      <c r="C74" s="1">
        <f t="shared" si="2"/>
        <v>0</v>
      </c>
      <c r="D74" s="1">
        <f t="shared" si="3"/>
        <v>0</v>
      </c>
      <c r="E74" s="1">
        <f t="shared" si="4"/>
        <v>0</v>
      </c>
    </row>
    <row r="75" spans="1:5">
      <c r="A75">
        <f t="shared" si="0"/>
        <v>62</v>
      </c>
      <c r="B75" s="1">
        <f t="shared" si="1"/>
        <v>0</v>
      </c>
      <c r="C75" s="1">
        <f t="shared" si="2"/>
        <v>0</v>
      </c>
      <c r="D75" s="1">
        <f t="shared" si="3"/>
        <v>0</v>
      </c>
      <c r="E75" s="1">
        <f t="shared" si="4"/>
        <v>0</v>
      </c>
    </row>
    <row r="76" spans="1:5">
      <c r="A76">
        <f t="shared" si="0"/>
        <v>63</v>
      </c>
      <c r="B76" s="1">
        <f t="shared" si="1"/>
        <v>0</v>
      </c>
      <c r="C76" s="1">
        <f t="shared" si="2"/>
        <v>0</v>
      </c>
      <c r="D76" s="1">
        <f t="shared" si="3"/>
        <v>0</v>
      </c>
      <c r="E76" s="1">
        <f t="shared" si="4"/>
        <v>0</v>
      </c>
    </row>
    <row r="77" spans="1:5">
      <c r="A77">
        <f t="shared" si="0"/>
        <v>64</v>
      </c>
      <c r="B77" s="1">
        <f t="shared" si="1"/>
        <v>0</v>
      </c>
      <c r="C77" s="1">
        <f t="shared" si="2"/>
        <v>0</v>
      </c>
      <c r="D77" s="1">
        <f t="shared" si="3"/>
        <v>0</v>
      </c>
      <c r="E77" s="1">
        <f t="shared" si="4"/>
        <v>0</v>
      </c>
    </row>
    <row r="78" spans="1:5">
      <c r="A78">
        <f t="shared" si="0"/>
        <v>65</v>
      </c>
      <c r="B78" s="1">
        <f t="shared" si="1"/>
        <v>0</v>
      </c>
      <c r="C78" s="1">
        <f t="shared" si="2"/>
        <v>0</v>
      </c>
      <c r="D78" s="1">
        <f t="shared" si="3"/>
        <v>0</v>
      </c>
      <c r="E78" s="1">
        <f t="shared" si="4"/>
        <v>0</v>
      </c>
    </row>
    <row r="79" spans="1:5">
      <c r="A79">
        <f t="shared" si="0"/>
        <v>66</v>
      </c>
      <c r="B79" s="1">
        <f t="shared" si="1"/>
        <v>0</v>
      </c>
      <c r="C79" s="1">
        <f t="shared" si="2"/>
        <v>0</v>
      </c>
      <c r="D79" s="1">
        <f t="shared" si="3"/>
        <v>0</v>
      </c>
      <c r="E79" s="1">
        <f t="shared" si="4"/>
        <v>0</v>
      </c>
    </row>
    <row r="80" spans="1:5">
      <c r="A80">
        <f t="shared" ref="A80:A143" si="5">IF(($B$7*$B$8&gt;A79),IF(($B$7*$B$8)=A79,"",A79+1),"")</f>
        <v>67</v>
      </c>
      <c r="B80" s="1">
        <f t="shared" ref="B80:B143" si="6">IF(A80="","",$B$14)</f>
        <v>0</v>
      </c>
      <c r="C80" s="1">
        <f t="shared" ref="C80:C143" si="7">IF(A80="","",B80-D80)</f>
        <v>0</v>
      </c>
      <c r="D80" s="1">
        <f t="shared" ref="D80:D143" si="8">IF(A80="","",(E79*($B$6/$B$8)))</f>
        <v>0</v>
      </c>
      <c r="E80" s="1">
        <f t="shared" ref="E80:E143" si="9">IF(A80="","",E79-C80)</f>
        <v>0</v>
      </c>
    </row>
    <row r="81" spans="1:5">
      <c r="A81">
        <f t="shared" si="5"/>
        <v>68</v>
      </c>
      <c r="B81" s="1">
        <f t="shared" si="6"/>
        <v>0</v>
      </c>
      <c r="C81" s="1">
        <f t="shared" si="7"/>
        <v>0</v>
      </c>
      <c r="D81" s="1">
        <f t="shared" si="8"/>
        <v>0</v>
      </c>
      <c r="E81" s="1">
        <f t="shared" si="9"/>
        <v>0</v>
      </c>
    </row>
    <row r="82" spans="1:5">
      <c r="A82">
        <f t="shared" si="5"/>
        <v>69</v>
      </c>
      <c r="B82" s="1">
        <f t="shared" si="6"/>
        <v>0</v>
      </c>
      <c r="C82" s="1">
        <f t="shared" si="7"/>
        <v>0</v>
      </c>
      <c r="D82" s="1">
        <f t="shared" si="8"/>
        <v>0</v>
      </c>
      <c r="E82" s="1">
        <f t="shared" si="9"/>
        <v>0</v>
      </c>
    </row>
    <row r="83" spans="1:5">
      <c r="A83">
        <f t="shared" si="5"/>
        <v>70</v>
      </c>
      <c r="B83" s="1">
        <f t="shared" si="6"/>
        <v>0</v>
      </c>
      <c r="C83" s="1">
        <f t="shared" si="7"/>
        <v>0</v>
      </c>
      <c r="D83" s="1">
        <f t="shared" si="8"/>
        <v>0</v>
      </c>
      <c r="E83" s="1">
        <f t="shared" si="9"/>
        <v>0</v>
      </c>
    </row>
    <row r="84" spans="1:5">
      <c r="A84">
        <f t="shared" si="5"/>
        <v>71</v>
      </c>
      <c r="B84" s="1">
        <f t="shared" si="6"/>
        <v>0</v>
      </c>
      <c r="C84" s="1">
        <f t="shared" si="7"/>
        <v>0</v>
      </c>
      <c r="D84" s="1">
        <f t="shared" si="8"/>
        <v>0</v>
      </c>
      <c r="E84" s="1">
        <f t="shared" si="9"/>
        <v>0</v>
      </c>
    </row>
    <row r="85" spans="1:5">
      <c r="A85">
        <f t="shared" si="5"/>
        <v>72</v>
      </c>
      <c r="B85" s="1">
        <f t="shared" si="6"/>
        <v>0</v>
      </c>
      <c r="C85" s="1">
        <f t="shared" si="7"/>
        <v>0</v>
      </c>
      <c r="D85" s="1">
        <f t="shared" si="8"/>
        <v>0</v>
      </c>
      <c r="E85" s="1">
        <f t="shared" si="9"/>
        <v>0</v>
      </c>
    </row>
    <row r="86" spans="1:5">
      <c r="A86">
        <f t="shared" si="5"/>
        <v>73</v>
      </c>
      <c r="B86" s="1">
        <f t="shared" si="6"/>
        <v>0</v>
      </c>
      <c r="C86" s="1">
        <f t="shared" si="7"/>
        <v>0</v>
      </c>
      <c r="D86" s="1">
        <f t="shared" si="8"/>
        <v>0</v>
      </c>
      <c r="E86" s="1">
        <f t="shared" si="9"/>
        <v>0</v>
      </c>
    </row>
    <row r="87" spans="1:5">
      <c r="A87">
        <f t="shared" si="5"/>
        <v>74</v>
      </c>
      <c r="B87" s="1">
        <f t="shared" si="6"/>
        <v>0</v>
      </c>
      <c r="C87" s="1">
        <f t="shared" si="7"/>
        <v>0</v>
      </c>
      <c r="D87" s="1">
        <f t="shared" si="8"/>
        <v>0</v>
      </c>
      <c r="E87" s="1">
        <f t="shared" si="9"/>
        <v>0</v>
      </c>
    </row>
    <row r="88" spans="1:5">
      <c r="A88">
        <f t="shared" si="5"/>
        <v>75</v>
      </c>
      <c r="B88" s="1">
        <f t="shared" si="6"/>
        <v>0</v>
      </c>
      <c r="C88" s="1">
        <f t="shared" si="7"/>
        <v>0</v>
      </c>
      <c r="D88" s="1">
        <f t="shared" si="8"/>
        <v>0</v>
      </c>
      <c r="E88" s="1">
        <f t="shared" si="9"/>
        <v>0</v>
      </c>
    </row>
    <row r="89" spans="1:5">
      <c r="A89">
        <f t="shared" si="5"/>
        <v>76</v>
      </c>
      <c r="B89" s="1">
        <f t="shared" si="6"/>
        <v>0</v>
      </c>
      <c r="C89" s="1">
        <f t="shared" si="7"/>
        <v>0</v>
      </c>
      <c r="D89" s="1">
        <f t="shared" si="8"/>
        <v>0</v>
      </c>
      <c r="E89" s="1">
        <f t="shared" si="9"/>
        <v>0</v>
      </c>
    </row>
    <row r="90" spans="1:5">
      <c r="A90">
        <f t="shared" si="5"/>
        <v>77</v>
      </c>
      <c r="B90" s="1">
        <f t="shared" si="6"/>
        <v>0</v>
      </c>
      <c r="C90" s="1">
        <f t="shared" si="7"/>
        <v>0</v>
      </c>
      <c r="D90" s="1">
        <f t="shared" si="8"/>
        <v>0</v>
      </c>
      <c r="E90" s="1">
        <f t="shared" si="9"/>
        <v>0</v>
      </c>
    </row>
    <row r="91" spans="1:5">
      <c r="A91">
        <f t="shared" si="5"/>
        <v>78</v>
      </c>
      <c r="B91" s="1">
        <f t="shared" si="6"/>
        <v>0</v>
      </c>
      <c r="C91" s="1">
        <f t="shared" si="7"/>
        <v>0</v>
      </c>
      <c r="D91" s="1">
        <f t="shared" si="8"/>
        <v>0</v>
      </c>
      <c r="E91" s="1">
        <f t="shared" si="9"/>
        <v>0</v>
      </c>
    </row>
    <row r="92" spans="1:5">
      <c r="A92">
        <f t="shared" si="5"/>
        <v>79</v>
      </c>
      <c r="B92" s="1">
        <f t="shared" si="6"/>
        <v>0</v>
      </c>
      <c r="C92" s="1">
        <f t="shared" si="7"/>
        <v>0</v>
      </c>
      <c r="D92" s="1">
        <f t="shared" si="8"/>
        <v>0</v>
      </c>
      <c r="E92" s="1">
        <f t="shared" si="9"/>
        <v>0</v>
      </c>
    </row>
    <row r="93" spans="1:5">
      <c r="A93">
        <f t="shared" si="5"/>
        <v>80</v>
      </c>
      <c r="B93" s="1">
        <f t="shared" si="6"/>
        <v>0</v>
      </c>
      <c r="C93" s="1">
        <f t="shared" si="7"/>
        <v>0</v>
      </c>
      <c r="D93" s="1">
        <f t="shared" si="8"/>
        <v>0</v>
      </c>
      <c r="E93" s="1">
        <f t="shared" si="9"/>
        <v>0</v>
      </c>
    </row>
    <row r="94" spans="1:5">
      <c r="A94">
        <f t="shared" si="5"/>
        <v>81</v>
      </c>
      <c r="B94" s="1">
        <f t="shared" si="6"/>
        <v>0</v>
      </c>
      <c r="C94" s="1">
        <f t="shared" si="7"/>
        <v>0</v>
      </c>
      <c r="D94" s="1">
        <f t="shared" si="8"/>
        <v>0</v>
      </c>
      <c r="E94" s="1">
        <f t="shared" si="9"/>
        <v>0</v>
      </c>
    </row>
    <row r="95" spans="1:5">
      <c r="A95">
        <f t="shared" si="5"/>
        <v>82</v>
      </c>
      <c r="B95" s="1">
        <f t="shared" si="6"/>
        <v>0</v>
      </c>
      <c r="C95" s="1">
        <f t="shared" si="7"/>
        <v>0</v>
      </c>
      <c r="D95" s="1">
        <f t="shared" si="8"/>
        <v>0</v>
      </c>
      <c r="E95" s="1">
        <f t="shared" si="9"/>
        <v>0</v>
      </c>
    </row>
    <row r="96" spans="1:5">
      <c r="A96">
        <f t="shared" si="5"/>
        <v>83</v>
      </c>
      <c r="B96" s="1">
        <f t="shared" si="6"/>
        <v>0</v>
      </c>
      <c r="C96" s="1">
        <f t="shared" si="7"/>
        <v>0</v>
      </c>
      <c r="D96" s="1">
        <f t="shared" si="8"/>
        <v>0</v>
      </c>
      <c r="E96" s="1">
        <f t="shared" si="9"/>
        <v>0</v>
      </c>
    </row>
    <row r="97" spans="1:5">
      <c r="A97">
        <f t="shared" si="5"/>
        <v>84</v>
      </c>
      <c r="B97" s="1">
        <f t="shared" si="6"/>
        <v>0</v>
      </c>
      <c r="C97" s="1">
        <f t="shared" si="7"/>
        <v>0</v>
      </c>
      <c r="D97" s="1">
        <f t="shared" si="8"/>
        <v>0</v>
      </c>
      <c r="E97" s="1">
        <f t="shared" si="9"/>
        <v>0</v>
      </c>
    </row>
    <row r="98" spans="1:5">
      <c r="A98">
        <f t="shared" si="5"/>
        <v>85</v>
      </c>
      <c r="B98" s="1">
        <f t="shared" si="6"/>
        <v>0</v>
      </c>
      <c r="C98" s="1">
        <f t="shared" si="7"/>
        <v>0</v>
      </c>
      <c r="D98" s="1">
        <f t="shared" si="8"/>
        <v>0</v>
      </c>
      <c r="E98" s="1">
        <f t="shared" si="9"/>
        <v>0</v>
      </c>
    </row>
    <row r="99" spans="1:5">
      <c r="A99">
        <f t="shared" si="5"/>
        <v>86</v>
      </c>
      <c r="B99" s="1">
        <f t="shared" si="6"/>
        <v>0</v>
      </c>
      <c r="C99" s="1">
        <f t="shared" si="7"/>
        <v>0</v>
      </c>
      <c r="D99" s="1">
        <f t="shared" si="8"/>
        <v>0</v>
      </c>
      <c r="E99" s="1">
        <f t="shared" si="9"/>
        <v>0</v>
      </c>
    </row>
    <row r="100" spans="1:5">
      <c r="A100">
        <f t="shared" si="5"/>
        <v>87</v>
      </c>
      <c r="B100" s="1">
        <f t="shared" si="6"/>
        <v>0</v>
      </c>
      <c r="C100" s="1">
        <f t="shared" si="7"/>
        <v>0</v>
      </c>
      <c r="D100" s="1">
        <f t="shared" si="8"/>
        <v>0</v>
      </c>
      <c r="E100" s="1">
        <f t="shared" si="9"/>
        <v>0</v>
      </c>
    </row>
    <row r="101" spans="1:5">
      <c r="A101">
        <f t="shared" si="5"/>
        <v>88</v>
      </c>
      <c r="B101" s="1">
        <f t="shared" si="6"/>
        <v>0</v>
      </c>
      <c r="C101" s="1">
        <f t="shared" si="7"/>
        <v>0</v>
      </c>
      <c r="D101" s="1">
        <f t="shared" si="8"/>
        <v>0</v>
      </c>
      <c r="E101" s="1">
        <f t="shared" si="9"/>
        <v>0</v>
      </c>
    </row>
    <row r="102" spans="1:5">
      <c r="A102">
        <f t="shared" si="5"/>
        <v>89</v>
      </c>
      <c r="B102" s="1">
        <f t="shared" si="6"/>
        <v>0</v>
      </c>
      <c r="C102" s="1">
        <f t="shared" si="7"/>
        <v>0</v>
      </c>
      <c r="D102" s="1">
        <f t="shared" si="8"/>
        <v>0</v>
      </c>
      <c r="E102" s="1">
        <f t="shared" si="9"/>
        <v>0</v>
      </c>
    </row>
    <row r="103" spans="1:5">
      <c r="A103">
        <f t="shared" si="5"/>
        <v>90</v>
      </c>
      <c r="B103" s="1">
        <f t="shared" si="6"/>
        <v>0</v>
      </c>
      <c r="C103" s="1">
        <f t="shared" si="7"/>
        <v>0</v>
      </c>
      <c r="D103" s="1">
        <f t="shared" si="8"/>
        <v>0</v>
      </c>
      <c r="E103" s="1">
        <f t="shared" si="9"/>
        <v>0</v>
      </c>
    </row>
    <row r="104" spans="1:5">
      <c r="A104">
        <f t="shared" si="5"/>
        <v>91</v>
      </c>
      <c r="B104" s="1">
        <f t="shared" si="6"/>
        <v>0</v>
      </c>
      <c r="C104" s="1">
        <f t="shared" si="7"/>
        <v>0</v>
      </c>
      <c r="D104" s="1">
        <f t="shared" si="8"/>
        <v>0</v>
      </c>
      <c r="E104" s="1">
        <f t="shared" si="9"/>
        <v>0</v>
      </c>
    </row>
    <row r="105" spans="1:5">
      <c r="A105">
        <f t="shared" si="5"/>
        <v>92</v>
      </c>
      <c r="B105" s="1">
        <f t="shared" si="6"/>
        <v>0</v>
      </c>
      <c r="C105" s="1">
        <f t="shared" si="7"/>
        <v>0</v>
      </c>
      <c r="D105" s="1">
        <f t="shared" si="8"/>
        <v>0</v>
      </c>
      <c r="E105" s="1">
        <f t="shared" si="9"/>
        <v>0</v>
      </c>
    </row>
    <row r="106" spans="1:5">
      <c r="A106">
        <f t="shared" si="5"/>
        <v>93</v>
      </c>
      <c r="B106" s="1">
        <f t="shared" si="6"/>
        <v>0</v>
      </c>
      <c r="C106" s="1">
        <f t="shared" si="7"/>
        <v>0</v>
      </c>
      <c r="D106" s="1">
        <f t="shared" si="8"/>
        <v>0</v>
      </c>
      <c r="E106" s="1">
        <f t="shared" si="9"/>
        <v>0</v>
      </c>
    </row>
    <row r="107" spans="1:5">
      <c r="A107">
        <f t="shared" si="5"/>
        <v>94</v>
      </c>
      <c r="B107" s="1">
        <f t="shared" si="6"/>
        <v>0</v>
      </c>
      <c r="C107" s="1">
        <f t="shared" si="7"/>
        <v>0</v>
      </c>
      <c r="D107" s="1">
        <f t="shared" si="8"/>
        <v>0</v>
      </c>
      <c r="E107" s="1">
        <f t="shared" si="9"/>
        <v>0</v>
      </c>
    </row>
    <row r="108" spans="1:5">
      <c r="A108">
        <f t="shared" si="5"/>
        <v>95</v>
      </c>
      <c r="B108" s="1">
        <f t="shared" si="6"/>
        <v>0</v>
      </c>
      <c r="C108" s="1">
        <f t="shared" si="7"/>
        <v>0</v>
      </c>
      <c r="D108" s="1">
        <f t="shared" si="8"/>
        <v>0</v>
      </c>
      <c r="E108" s="1">
        <f t="shared" si="9"/>
        <v>0</v>
      </c>
    </row>
    <row r="109" spans="1:5">
      <c r="A109">
        <f t="shared" si="5"/>
        <v>96</v>
      </c>
      <c r="B109" s="1">
        <f t="shared" si="6"/>
        <v>0</v>
      </c>
      <c r="C109" s="1">
        <f t="shared" si="7"/>
        <v>0</v>
      </c>
      <c r="D109" s="1">
        <f t="shared" si="8"/>
        <v>0</v>
      </c>
      <c r="E109" s="1">
        <f t="shared" si="9"/>
        <v>0</v>
      </c>
    </row>
    <row r="110" spans="1:5">
      <c r="A110">
        <f t="shared" si="5"/>
        <v>97</v>
      </c>
      <c r="B110" s="1">
        <f t="shared" si="6"/>
        <v>0</v>
      </c>
      <c r="C110" s="1">
        <f t="shared" si="7"/>
        <v>0</v>
      </c>
      <c r="D110" s="1">
        <f t="shared" si="8"/>
        <v>0</v>
      </c>
      <c r="E110" s="1">
        <f t="shared" si="9"/>
        <v>0</v>
      </c>
    </row>
    <row r="111" spans="1:5">
      <c r="A111">
        <f t="shared" si="5"/>
        <v>98</v>
      </c>
      <c r="B111" s="1">
        <f t="shared" si="6"/>
        <v>0</v>
      </c>
      <c r="C111" s="1">
        <f t="shared" si="7"/>
        <v>0</v>
      </c>
      <c r="D111" s="1">
        <f t="shared" si="8"/>
        <v>0</v>
      </c>
      <c r="E111" s="1">
        <f t="shared" si="9"/>
        <v>0</v>
      </c>
    </row>
    <row r="112" spans="1:5">
      <c r="A112">
        <f t="shared" si="5"/>
        <v>99</v>
      </c>
      <c r="B112" s="1">
        <f t="shared" si="6"/>
        <v>0</v>
      </c>
      <c r="C112" s="1">
        <f t="shared" si="7"/>
        <v>0</v>
      </c>
      <c r="D112" s="1">
        <f t="shared" si="8"/>
        <v>0</v>
      </c>
      <c r="E112" s="1">
        <f t="shared" si="9"/>
        <v>0</v>
      </c>
    </row>
    <row r="113" spans="1:5">
      <c r="A113">
        <f t="shared" si="5"/>
        <v>100</v>
      </c>
      <c r="B113" s="1">
        <f t="shared" si="6"/>
        <v>0</v>
      </c>
      <c r="C113" s="1">
        <f t="shared" si="7"/>
        <v>0</v>
      </c>
      <c r="D113" s="1">
        <f t="shared" si="8"/>
        <v>0</v>
      </c>
      <c r="E113" s="1">
        <f t="shared" si="9"/>
        <v>0</v>
      </c>
    </row>
    <row r="114" spans="1:5">
      <c r="A114">
        <f t="shared" si="5"/>
        <v>101</v>
      </c>
      <c r="B114" s="1">
        <f t="shared" si="6"/>
        <v>0</v>
      </c>
      <c r="C114" s="1">
        <f t="shared" si="7"/>
        <v>0</v>
      </c>
      <c r="D114" s="1">
        <f t="shared" si="8"/>
        <v>0</v>
      </c>
      <c r="E114" s="1">
        <f t="shared" si="9"/>
        <v>0</v>
      </c>
    </row>
    <row r="115" spans="1:5">
      <c r="A115">
        <f t="shared" si="5"/>
        <v>102</v>
      </c>
      <c r="B115" s="1">
        <f t="shared" si="6"/>
        <v>0</v>
      </c>
      <c r="C115" s="1">
        <f t="shared" si="7"/>
        <v>0</v>
      </c>
      <c r="D115" s="1">
        <f t="shared" si="8"/>
        <v>0</v>
      </c>
      <c r="E115" s="1">
        <f t="shared" si="9"/>
        <v>0</v>
      </c>
    </row>
    <row r="116" spans="1:5">
      <c r="A116">
        <f t="shared" si="5"/>
        <v>103</v>
      </c>
      <c r="B116" s="1">
        <f t="shared" si="6"/>
        <v>0</v>
      </c>
      <c r="C116" s="1">
        <f t="shared" si="7"/>
        <v>0</v>
      </c>
      <c r="D116" s="1">
        <f t="shared" si="8"/>
        <v>0</v>
      </c>
      <c r="E116" s="1">
        <f t="shared" si="9"/>
        <v>0</v>
      </c>
    </row>
    <row r="117" spans="1:5">
      <c r="A117">
        <f t="shared" si="5"/>
        <v>104</v>
      </c>
      <c r="B117" s="1">
        <f t="shared" si="6"/>
        <v>0</v>
      </c>
      <c r="C117" s="1">
        <f t="shared" si="7"/>
        <v>0</v>
      </c>
      <c r="D117" s="1">
        <f t="shared" si="8"/>
        <v>0</v>
      </c>
      <c r="E117" s="1">
        <f t="shared" si="9"/>
        <v>0</v>
      </c>
    </row>
    <row r="118" spans="1:5">
      <c r="A118">
        <f t="shared" si="5"/>
        <v>105</v>
      </c>
      <c r="B118" s="1">
        <f t="shared" si="6"/>
        <v>0</v>
      </c>
      <c r="C118" s="1">
        <f t="shared" si="7"/>
        <v>0</v>
      </c>
      <c r="D118" s="1">
        <f t="shared" si="8"/>
        <v>0</v>
      </c>
      <c r="E118" s="1">
        <f t="shared" si="9"/>
        <v>0</v>
      </c>
    </row>
    <row r="119" spans="1:5">
      <c r="A119">
        <f t="shared" si="5"/>
        <v>106</v>
      </c>
      <c r="B119" s="1">
        <f t="shared" si="6"/>
        <v>0</v>
      </c>
      <c r="C119" s="1">
        <f t="shared" si="7"/>
        <v>0</v>
      </c>
      <c r="D119" s="1">
        <f t="shared" si="8"/>
        <v>0</v>
      </c>
      <c r="E119" s="1">
        <f t="shared" si="9"/>
        <v>0</v>
      </c>
    </row>
    <row r="120" spans="1:5">
      <c r="A120">
        <f t="shared" si="5"/>
        <v>107</v>
      </c>
      <c r="B120" s="1">
        <f t="shared" si="6"/>
        <v>0</v>
      </c>
      <c r="C120" s="1">
        <f t="shared" si="7"/>
        <v>0</v>
      </c>
      <c r="D120" s="1">
        <f t="shared" si="8"/>
        <v>0</v>
      </c>
      <c r="E120" s="1">
        <f t="shared" si="9"/>
        <v>0</v>
      </c>
    </row>
    <row r="121" spans="1:5">
      <c r="A121">
        <f t="shared" si="5"/>
        <v>108</v>
      </c>
      <c r="B121" s="1">
        <f t="shared" si="6"/>
        <v>0</v>
      </c>
      <c r="C121" s="1">
        <f t="shared" si="7"/>
        <v>0</v>
      </c>
      <c r="D121" s="1">
        <f t="shared" si="8"/>
        <v>0</v>
      </c>
      <c r="E121" s="1">
        <f t="shared" si="9"/>
        <v>0</v>
      </c>
    </row>
    <row r="122" spans="1:5">
      <c r="A122">
        <f t="shared" si="5"/>
        <v>109</v>
      </c>
      <c r="B122" s="1">
        <f t="shared" si="6"/>
        <v>0</v>
      </c>
      <c r="C122" s="1">
        <f t="shared" si="7"/>
        <v>0</v>
      </c>
      <c r="D122" s="1">
        <f t="shared" si="8"/>
        <v>0</v>
      </c>
      <c r="E122" s="1">
        <f t="shared" si="9"/>
        <v>0</v>
      </c>
    </row>
    <row r="123" spans="1:5">
      <c r="A123">
        <f t="shared" si="5"/>
        <v>110</v>
      </c>
      <c r="B123" s="1">
        <f t="shared" si="6"/>
        <v>0</v>
      </c>
      <c r="C123" s="1">
        <f t="shared" si="7"/>
        <v>0</v>
      </c>
      <c r="D123" s="1">
        <f t="shared" si="8"/>
        <v>0</v>
      </c>
      <c r="E123" s="1">
        <f t="shared" si="9"/>
        <v>0</v>
      </c>
    </row>
    <row r="124" spans="1:5">
      <c r="A124">
        <f t="shared" si="5"/>
        <v>111</v>
      </c>
      <c r="B124" s="1">
        <f t="shared" si="6"/>
        <v>0</v>
      </c>
      <c r="C124" s="1">
        <f t="shared" si="7"/>
        <v>0</v>
      </c>
      <c r="D124" s="1">
        <f t="shared" si="8"/>
        <v>0</v>
      </c>
      <c r="E124" s="1">
        <f t="shared" si="9"/>
        <v>0</v>
      </c>
    </row>
    <row r="125" spans="1:5">
      <c r="A125">
        <f t="shared" si="5"/>
        <v>112</v>
      </c>
      <c r="B125" s="1">
        <f t="shared" si="6"/>
        <v>0</v>
      </c>
      <c r="C125" s="1">
        <f t="shared" si="7"/>
        <v>0</v>
      </c>
      <c r="D125" s="1">
        <f t="shared" si="8"/>
        <v>0</v>
      </c>
      <c r="E125" s="1">
        <f t="shared" si="9"/>
        <v>0</v>
      </c>
    </row>
    <row r="126" spans="1:5">
      <c r="A126">
        <f t="shared" si="5"/>
        <v>113</v>
      </c>
      <c r="B126" s="1">
        <f t="shared" si="6"/>
        <v>0</v>
      </c>
      <c r="C126" s="1">
        <f t="shared" si="7"/>
        <v>0</v>
      </c>
      <c r="D126" s="1">
        <f t="shared" si="8"/>
        <v>0</v>
      </c>
      <c r="E126" s="1">
        <f t="shared" si="9"/>
        <v>0</v>
      </c>
    </row>
    <row r="127" spans="1:5">
      <c r="A127">
        <f t="shared" si="5"/>
        <v>114</v>
      </c>
      <c r="B127" s="1">
        <f t="shared" si="6"/>
        <v>0</v>
      </c>
      <c r="C127" s="1">
        <f t="shared" si="7"/>
        <v>0</v>
      </c>
      <c r="D127" s="1">
        <f t="shared" si="8"/>
        <v>0</v>
      </c>
      <c r="E127" s="1">
        <f t="shared" si="9"/>
        <v>0</v>
      </c>
    </row>
    <row r="128" spans="1:5">
      <c r="A128">
        <f t="shared" si="5"/>
        <v>115</v>
      </c>
      <c r="B128" s="1">
        <f t="shared" si="6"/>
        <v>0</v>
      </c>
      <c r="C128" s="1">
        <f t="shared" si="7"/>
        <v>0</v>
      </c>
      <c r="D128" s="1">
        <f t="shared" si="8"/>
        <v>0</v>
      </c>
      <c r="E128" s="1">
        <f t="shared" si="9"/>
        <v>0</v>
      </c>
    </row>
    <row r="129" spans="1:5">
      <c r="A129">
        <f t="shared" si="5"/>
        <v>116</v>
      </c>
      <c r="B129" s="1">
        <f t="shared" si="6"/>
        <v>0</v>
      </c>
      <c r="C129" s="1">
        <f t="shared" si="7"/>
        <v>0</v>
      </c>
      <c r="D129" s="1">
        <f t="shared" si="8"/>
        <v>0</v>
      </c>
      <c r="E129" s="1">
        <f t="shared" si="9"/>
        <v>0</v>
      </c>
    </row>
    <row r="130" spans="1:5">
      <c r="A130">
        <f t="shared" si="5"/>
        <v>117</v>
      </c>
      <c r="B130" s="1">
        <f t="shared" si="6"/>
        <v>0</v>
      </c>
      <c r="C130" s="1">
        <f t="shared" si="7"/>
        <v>0</v>
      </c>
      <c r="D130" s="1">
        <f t="shared" si="8"/>
        <v>0</v>
      </c>
      <c r="E130" s="1">
        <f t="shared" si="9"/>
        <v>0</v>
      </c>
    </row>
    <row r="131" spans="1:5">
      <c r="A131">
        <f t="shared" si="5"/>
        <v>118</v>
      </c>
      <c r="B131" s="1">
        <f t="shared" si="6"/>
        <v>0</v>
      </c>
      <c r="C131" s="1">
        <f t="shared" si="7"/>
        <v>0</v>
      </c>
      <c r="D131" s="1">
        <f t="shared" si="8"/>
        <v>0</v>
      </c>
      <c r="E131" s="1">
        <f t="shared" si="9"/>
        <v>0</v>
      </c>
    </row>
    <row r="132" spans="1:5">
      <c r="A132">
        <f t="shared" si="5"/>
        <v>119</v>
      </c>
      <c r="B132" s="1">
        <f t="shared" si="6"/>
        <v>0</v>
      </c>
      <c r="C132" s="1">
        <f t="shared" si="7"/>
        <v>0</v>
      </c>
      <c r="D132" s="1">
        <f t="shared" si="8"/>
        <v>0</v>
      </c>
      <c r="E132" s="1">
        <f t="shared" si="9"/>
        <v>0</v>
      </c>
    </row>
    <row r="133" spans="1:5">
      <c r="A133">
        <f t="shared" si="5"/>
        <v>120</v>
      </c>
      <c r="B133" s="1">
        <f t="shared" si="6"/>
        <v>0</v>
      </c>
      <c r="C133" s="1">
        <f t="shared" si="7"/>
        <v>0</v>
      </c>
      <c r="D133" s="1">
        <f t="shared" si="8"/>
        <v>0</v>
      </c>
      <c r="E133" s="1">
        <f t="shared" si="9"/>
        <v>0</v>
      </c>
    </row>
    <row r="134" spans="1:5">
      <c r="A134" t="str">
        <f t="shared" si="5"/>
        <v/>
      </c>
      <c r="B134" s="1" t="str">
        <f t="shared" si="6"/>
        <v/>
      </c>
      <c r="C134" s="1" t="str">
        <f t="shared" si="7"/>
        <v/>
      </c>
      <c r="D134" s="1" t="str">
        <f t="shared" si="8"/>
        <v/>
      </c>
      <c r="E134" s="1" t="str">
        <f t="shared" si="9"/>
        <v/>
      </c>
    </row>
    <row r="135" spans="1:5">
      <c r="A135" t="str">
        <f t="shared" si="5"/>
        <v/>
      </c>
      <c r="B135" s="1" t="str">
        <f t="shared" si="6"/>
        <v/>
      </c>
      <c r="C135" s="1" t="str">
        <f t="shared" si="7"/>
        <v/>
      </c>
      <c r="D135" s="1" t="str">
        <f t="shared" si="8"/>
        <v/>
      </c>
      <c r="E135" s="1" t="str">
        <f t="shared" si="9"/>
        <v/>
      </c>
    </row>
    <row r="136" spans="1:5">
      <c r="A136" t="str">
        <f t="shared" si="5"/>
        <v/>
      </c>
      <c r="B136" s="1" t="str">
        <f t="shared" si="6"/>
        <v/>
      </c>
      <c r="C136" s="1" t="str">
        <f t="shared" si="7"/>
        <v/>
      </c>
      <c r="D136" s="1" t="str">
        <f t="shared" si="8"/>
        <v/>
      </c>
      <c r="E136" s="1" t="str">
        <f t="shared" si="9"/>
        <v/>
      </c>
    </row>
    <row r="137" spans="1:5">
      <c r="A137" t="str">
        <f t="shared" si="5"/>
        <v/>
      </c>
      <c r="B137" s="1" t="str">
        <f t="shared" si="6"/>
        <v/>
      </c>
      <c r="C137" s="1" t="str">
        <f t="shared" si="7"/>
        <v/>
      </c>
      <c r="D137" s="1" t="str">
        <f t="shared" si="8"/>
        <v/>
      </c>
      <c r="E137" s="1" t="str">
        <f t="shared" si="9"/>
        <v/>
      </c>
    </row>
    <row r="138" spans="1:5">
      <c r="A138" t="str">
        <f t="shared" si="5"/>
        <v/>
      </c>
      <c r="B138" s="1" t="str">
        <f t="shared" si="6"/>
        <v/>
      </c>
      <c r="C138" s="1" t="str">
        <f t="shared" si="7"/>
        <v/>
      </c>
      <c r="D138" s="1" t="str">
        <f t="shared" si="8"/>
        <v/>
      </c>
      <c r="E138" s="1" t="str">
        <f t="shared" si="9"/>
        <v/>
      </c>
    </row>
    <row r="139" spans="1:5">
      <c r="A139" t="str">
        <f t="shared" si="5"/>
        <v/>
      </c>
      <c r="B139" s="1" t="str">
        <f t="shared" si="6"/>
        <v/>
      </c>
      <c r="C139" s="1" t="str">
        <f t="shared" si="7"/>
        <v/>
      </c>
      <c r="D139" s="1" t="str">
        <f t="shared" si="8"/>
        <v/>
      </c>
      <c r="E139" s="1" t="str">
        <f t="shared" si="9"/>
        <v/>
      </c>
    </row>
    <row r="140" spans="1:5">
      <c r="A140" t="str">
        <f t="shared" si="5"/>
        <v/>
      </c>
      <c r="B140" s="1" t="str">
        <f t="shared" si="6"/>
        <v/>
      </c>
      <c r="C140" s="1" t="str">
        <f t="shared" si="7"/>
        <v/>
      </c>
      <c r="D140" s="1" t="str">
        <f t="shared" si="8"/>
        <v/>
      </c>
      <c r="E140" s="1" t="str">
        <f t="shared" si="9"/>
        <v/>
      </c>
    </row>
    <row r="141" spans="1:5">
      <c r="A141" t="str">
        <f t="shared" si="5"/>
        <v/>
      </c>
      <c r="B141" s="1" t="str">
        <f t="shared" si="6"/>
        <v/>
      </c>
      <c r="C141" s="1" t="str">
        <f t="shared" si="7"/>
        <v/>
      </c>
      <c r="D141" s="1" t="str">
        <f t="shared" si="8"/>
        <v/>
      </c>
      <c r="E141" s="1" t="str">
        <f t="shared" si="9"/>
        <v/>
      </c>
    </row>
    <row r="142" spans="1:5">
      <c r="A142" t="str">
        <f t="shared" si="5"/>
        <v/>
      </c>
      <c r="B142" s="1" t="str">
        <f t="shared" si="6"/>
        <v/>
      </c>
      <c r="C142" s="1" t="str">
        <f t="shared" si="7"/>
        <v/>
      </c>
      <c r="D142" s="1" t="str">
        <f t="shared" si="8"/>
        <v/>
      </c>
      <c r="E142" s="1" t="str">
        <f t="shared" si="9"/>
        <v/>
      </c>
    </row>
    <row r="143" spans="1:5">
      <c r="A143" t="str">
        <f t="shared" si="5"/>
        <v/>
      </c>
      <c r="B143" s="1" t="str">
        <f t="shared" si="6"/>
        <v/>
      </c>
      <c r="C143" s="1" t="str">
        <f t="shared" si="7"/>
        <v/>
      </c>
      <c r="D143" s="1" t="str">
        <f t="shared" si="8"/>
        <v/>
      </c>
      <c r="E143" s="1" t="str">
        <f t="shared" si="9"/>
        <v/>
      </c>
    </row>
    <row r="144" spans="1:5">
      <c r="A144" t="str">
        <f t="shared" ref="A144:A178" si="10">IF(($B$7*$B$8&gt;A143),IF(($B$7*$B$8)=A143,"",A143+1),"")</f>
        <v/>
      </c>
      <c r="B144" s="1" t="str">
        <f t="shared" ref="B144:B207" si="11">IF(A144="","",$B$14)</f>
        <v/>
      </c>
      <c r="C144" s="1" t="str">
        <f t="shared" ref="C144:C178" si="12">IF(A144="","",B144-D144)</f>
        <v/>
      </c>
      <c r="D144" s="1" t="str">
        <f t="shared" ref="D144:D178" si="13">IF(A144="","",(E143*($B$6/$B$8)))</f>
        <v/>
      </c>
      <c r="E144" s="1" t="str">
        <f t="shared" ref="E144:E178" si="14">IF(A144="","",E143-C144)</f>
        <v/>
      </c>
    </row>
    <row r="145" spans="1:5">
      <c r="A145" t="str">
        <f t="shared" si="10"/>
        <v/>
      </c>
      <c r="B145" s="1" t="str">
        <f t="shared" si="11"/>
        <v/>
      </c>
      <c r="C145" s="1" t="str">
        <f t="shared" si="12"/>
        <v/>
      </c>
      <c r="D145" s="1" t="str">
        <f t="shared" si="13"/>
        <v/>
      </c>
      <c r="E145" s="1" t="str">
        <f t="shared" si="14"/>
        <v/>
      </c>
    </row>
    <row r="146" spans="1:5">
      <c r="A146" t="str">
        <f t="shared" si="10"/>
        <v/>
      </c>
      <c r="B146" s="1" t="str">
        <f t="shared" si="11"/>
        <v/>
      </c>
      <c r="C146" s="1" t="str">
        <f t="shared" si="12"/>
        <v/>
      </c>
      <c r="D146" s="1" t="str">
        <f t="shared" si="13"/>
        <v/>
      </c>
      <c r="E146" s="1" t="str">
        <f t="shared" si="14"/>
        <v/>
      </c>
    </row>
    <row r="147" spans="1:5">
      <c r="A147" t="str">
        <f t="shared" si="10"/>
        <v/>
      </c>
      <c r="B147" s="1" t="str">
        <f t="shared" si="11"/>
        <v/>
      </c>
      <c r="C147" s="1" t="str">
        <f t="shared" si="12"/>
        <v/>
      </c>
      <c r="D147" s="1" t="str">
        <f t="shared" si="13"/>
        <v/>
      </c>
      <c r="E147" s="1" t="str">
        <f t="shared" si="14"/>
        <v/>
      </c>
    </row>
    <row r="148" spans="1:5">
      <c r="A148" t="str">
        <f t="shared" si="10"/>
        <v/>
      </c>
      <c r="B148" s="1" t="str">
        <f t="shared" si="11"/>
        <v/>
      </c>
      <c r="C148" s="1" t="str">
        <f t="shared" si="12"/>
        <v/>
      </c>
      <c r="D148" s="1" t="str">
        <f t="shared" si="13"/>
        <v/>
      </c>
      <c r="E148" s="1" t="str">
        <f t="shared" si="14"/>
        <v/>
      </c>
    </row>
    <row r="149" spans="1:5">
      <c r="A149" t="str">
        <f t="shared" si="10"/>
        <v/>
      </c>
      <c r="B149" s="1" t="str">
        <f t="shared" si="11"/>
        <v/>
      </c>
      <c r="C149" s="1" t="str">
        <f t="shared" si="12"/>
        <v/>
      </c>
      <c r="D149" s="1" t="str">
        <f t="shared" si="13"/>
        <v/>
      </c>
      <c r="E149" s="1" t="str">
        <f t="shared" si="14"/>
        <v/>
      </c>
    </row>
    <row r="150" spans="1:5">
      <c r="A150" t="str">
        <f t="shared" si="10"/>
        <v/>
      </c>
      <c r="B150" s="1" t="str">
        <f t="shared" si="11"/>
        <v/>
      </c>
      <c r="C150" s="1" t="str">
        <f t="shared" si="12"/>
        <v/>
      </c>
      <c r="D150" s="1" t="str">
        <f t="shared" si="13"/>
        <v/>
      </c>
      <c r="E150" s="1" t="str">
        <f t="shared" si="14"/>
        <v/>
      </c>
    </row>
    <row r="151" spans="1:5">
      <c r="A151" t="str">
        <f t="shared" si="10"/>
        <v/>
      </c>
      <c r="B151" s="1" t="str">
        <f t="shared" si="11"/>
        <v/>
      </c>
      <c r="C151" s="1" t="str">
        <f t="shared" si="12"/>
        <v/>
      </c>
      <c r="D151" s="1" t="str">
        <f t="shared" si="13"/>
        <v/>
      </c>
      <c r="E151" s="1" t="str">
        <f t="shared" si="14"/>
        <v/>
      </c>
    </row>
    <row r="152" spans="1:5">
      <c r="A152" t="str">
        <f t="shared" si="10"/>
        <v/>
      </c>
      <c r="B152" s="1" t="str">
        <f t="shared" si="11"/>
        <v/>
      </c>
      <c r="C152" s="1" t="str">
        <f t="shared" si="12"/>
        <v/>
      </c>
      <c r="D152" s="1" t="str">
        <f t="shared" si="13"/>
        <v/>
      </c>
      <c r="E152" s="1" t="str">
        <f t="shared" si="14"/>
        <v/>
      </c>
    </row>
    <row r="153" spans="1:5">
      <c r="A153" t="str">
        <f t="shared" si="10"/>
        <v/>
      </c>
      <c r="B153" s="1" t="str">
        <f t="shared" si="11"/>
        <v/>
      </c>
      <c r="C153" s="1" t="str">
        <f t="shared" si="12"/>
        <v/>
      </c>
      <c r="D153" s="1" t="str">
        <f t="shared" si="13"/>
        <v/>
      </c>
      <c r="E153" s="1" t="str">
        <f t="shared" si="14"/>
        <v/>
      </c>
    </row>
    <row r="154" spans="1:5">
      <c r="A154" t="str">
        <f t="shared" si="10"/>
        <v/>
      </c>
      <c r="B154" s="1" t="str">
        <f t="shared" si="11"/>
        <v/>
      </c>
      <c r="C154" s="1" t="str">
        <f t="shared" si="12"/>
        <v/>
      </c>
      <c r="D154" s="1" t="str">
        <f t="shared" si="13"/>
        <v/>
      </c>
      <c r="E154" s="1" t="str">
        <f t="shared" si="14"/>
        <v/>
      </c>
    </row>
    <row r="155" spans="1:5">
      <c r="A155" t="str">
        <f t="shared" si="10"/>
        <v/>
      </c>
      <c r="B155" s="1" t="str">
        <f t="shared" si="11"/>
        <v/>
      </c>
      <c r="C155" s="1" t="str">
        <f t="shared" si="12"/>
        <v/>
      </c>
      <c r="D155" s="1" t="str">
        <f t="shared" si="13"/>
        <v/>
      </c>
      <c r="E155" s="1" t="str">
        <f t="shared" si="14"/>
        <v/>
      </c>
    </row>
    <row r="156" spans="1:5">
      <c r="A156" t="str">
        <f t="shared" si="10"/>
        <v/>
      </c>
      <c r="B156" s="1" t="str">
        <f t="shared" si="11"/>
        <v/>
      </c>
      <c r="C156" s="1" t="str">
        <f t="shared" si="12"/>
        <v/>
      </c>
      <c r="D156" s="1" t="str">
        <f t="shared" si="13"/>
        <v/>
      </c>
      <c r="E156" s="1" t="str">
        <f t="shared" si="14"/>
        <v/>
      </c>
    </row>
    <row r="157" spans="1:5">
      <c r="A157" t="str">
        <f t="shared" si="10"/>
        <v/>
      </c>
      <c r="B157" s="1" t="str">
        <f t="shared" si="11"/>
        <v/>
      </c>
      <c r="C157" s="1" t="str">
        <f t="shared" si="12"/>
        <v/>
      </c>
      <c r="D157" s="1" t="str">
        <f t="shared" si="13"/>
        <v/>
      </c>
      <c r="E157" s="1" t="str">
        <f t="shared" si="14"/>
        <v/>
      </c>
    </row>
    <row r="158" spans="1:5">
      <c r="A158" t="str">
        <f t="shared" si="10"/>
        <v/>
      </c>
      <c r="B158" s="1" t="str">
        <f t="shared" si="11"/>
        <v/>
      </c>
      <c r="C158" s="1" t="str">
        <f t="shared" si="12"/>
        <v/>
      </c>
      <c r="D158" s="1" t="str">
        <f t="shared" si="13"/>
        <v/>
      </c>
      <c r="E158" s="1" t="str">
        <f t="shared" si="14"/>
        <v/>
      </c>
    </row>
    <row r="159" spans="1:5">
      <c r="A159" t="str">
        <f t="shared" si="10"/>
        <v/>
      </c>
      <c r="B159" s="1" t="str">
        <f t="shared" si="11"/>
        <v/>
      </c>
      <c r="C159" s="1" t="str">
        <f t="shared" si="12"/>
        <v/>
      </c>
      <c r="D159" s="1" t="str">
        <f t="shared" si="13"/>
        <v/>
      </c>
      <c r="E159" s="1" t="str">
        <f t="shared" si="14"/>
        <v/>
      </c>
    </row>
    <row r="160" spans="1:5">
      <c r="A160" t="str">
        <f t="shared" si="10"/>
        <v/>
      </c>
      <c r="B160" s="1" t="str">
        <f t="shared" si="11"/>
        <v/>
      </c>
      <c r="C160" s="1" t="str">
        <f t="shared" si="12"/>
        <v/>
      </c>
      <c r="D160" s="1" t="str">
        <f t="shared" si="13"/>
        <v/>
      </c>
      <c r="E160" s="1" t="str">
        <f t="shared" si="14"/>
        <v/>
      </c>
    </row>
    <row r="161" spans="1:5">
      <c r="A161" t="str">
        <f t="shared" si="10"/>
        <v/>
      </c>
      <c r="B161" s="1" t="str">
        <f t="shared" si="11"/>
        <v/>
      </c>
      <c r="C161" s="1" t="str">
        <f t="shared" si="12"/>
        <v/>
      </c>
      <c r="D161" s="1" t="str">
        <f t="shared" si="13"/>
        <v/>
      </c>
      <c r="E161" s="1" t="str">
        <f t="shared" si="14"/>
        <v/>
      </c>
    </row>
    <row r="162" spans="1:5">
      <c r="A162" t="str">
        <f t="shared" si="10"/>
        <v/>
      </c>
      <c r="B162" s="1" t="str">
        <f t="shared" si="11"/>
        <v/>
      </c>
      <c r="C162" s="1" t="str">
        <f t="shared" si="12"/>
        <v/>
      </c>
      <c r="D162" s="1" t="str">
        <f t="shared" si="13"/>
        <v/>
      </c>
      <c r="E162" s="1" t="str">
        <f t="shared" si="14"/>
        <v/>
      </c>
    </row>
    <row r="163" spans="1:5">
      <c r="A163" t="str">
        <f t="shared" si="10"/>
        <v/>
      </c>
      <c r="B163" s="1" t="str">
        <f t="shared" si="11"/>
        <v/>
      </c>
      <c r="C163" s="1" t="str">
        <f t="shared" si="12"/>
        <v/>
      </c>
      <c r="D163" s="1" t="str">
        <f t="shared" si="13"/>
        <v/>
      </c>
      <c r="E163" s="1" t="str">
        <f t="shared" si="14"/>
        <v/>
      </c>
    </row>
    <row r="164" spans="1:5">
      <c r="A164" t="str">
        <f t="shared" si="10"/>
        <v/>
      </c>
      <c r="B164" s="1" t="str">
        <f t="shared" si="11"/>
        <v/>
      </c>
      <c r="C164" s="1" t="str">
        <f t="shared" si="12"/>
        <v/>
      </c>
      <c r="D164" s="1" t="str">
        <f t="shared" si="13"/>
        <v/>
      </c>
      <c r="E164" s="1" t="str">
        <f t="shared" si="14"/>
        <v/>
      </c>
    </row>
    <row r="165" spans="1:5">
      <c r="A165" t="str">
        <f t="shared" si="10"/>
        <v/>
      </c>
      <c r="B165" s="1" t="str">
        <f t="shared" si="11"/>
        <v/>
      </c>
      <c r="C165" s="1" t="str">
        <f t="shared" si="12"/>
        <v/>
      </c>
      <c r="D165" s="1" t="str">
        <f t="shared" si="13"/>
        <v/>
      </c>
      <c r="E165" s="1" t="str">
        <f t="shared" si="14"/>
        <v/>
      </c>
    </row>
    <row r="166" spans="1:5">
      <c r="A166" t="str">
        <f t="shared" si="10"/>
        <v/>
      </c>
      <c r="B166" s="1" t="str">
        <f t="shared" si="11"/>
        <v/>
      </c>
      <c r="C166" s="1" t="str">
        <f t="shared" si="12"/>
        <v/>
      </c>
      <c r="D166" s="1" t="str">
        <f t="shared" si="13"/>
        <v/>
      </c>
      <c r="E166" s="1" t="str">
        <f t="shared" si="14"/>
        <v/>
      </c>
    </row>
    <row r="167" spans="1:5">
      <c r="A167" t="str">
        <f t="shared" si="10"/>
        <v/>
      </c>
      <c r="B167" s="1" t="str">
        <f t="shared" si="11"/>
        <v/>
      </c>
      <c r="C167" s="1" t="str">
        <f t="shared" si="12"/>
        <v/>
      </c>
      <c r="D167" s="1" t="str">
        <f t="shared" si="13"/>
        <v/>
      </c>
      <c r="E167" s="1" t="str">
        <f t="shared" si="14"/>
        <v/>
      </c>
    </row>
    <row r="168" spans="1:5">
      <c r="A168" t="str">
        <f t="shared" si="10"/>
        <v/>
      </c>
      <c r="B168" s="1" t="str">
        <f t="shared" si="11"/>
        <v/>
      </c>
      <c r="C168" s="1" t="str">
        <f t="shared" si="12"/>
        <v/>
      </c>
      <c r="D168" s="1" t="str">
        <f t="shared" si="13"/>
        <v/>
      </c>
      <c r="E168" s="1" t="str">
        <f t="shared" si="14"/>
        <v/>
      </c>
    </row>
    <row r="169" spans="1:5">
      <c r="A169" t="str">
        <f t="shared" si="10"/>
        <v/>
      </c>
      <c r="B169" s="1" t="str">
        <f t="shared" si="11"/>
        <v/>
      </c>
      <c r="C169" s="1" t="str">
        <f t="shared" si="12"/>
        <v/>
      </c>
      <c r="D169" s="1" t="str">
        <f t="shared" si="13"/>
        <v/>
      </c>
      <c r="E169" s="1" t="str">
        <f t="shared" si="14"/>
        <v/>
      </c>
    </row>
    <row r="170" spans="1:5">
      <c r="A170" t="str">
        <f t="shared" si="10"/>
        <v/>
      </c>
      <c r="B170" s="1" t="str">
        <f t="shared" si="11"/>
        <v/>
      </c>
      <c r="C170" s="1" t="str">
        <f t="shared" si="12"/>
        <v/>
      </c>
      <c r="D170" s="1" t="str">
        <f t="shared" si="13"/>
        <v/>
      </c>
      <c r="E170" s="1" t="str">
        <f t="shared" si="14"/>
        <v/>
      </c>
    </row>
    <row r="171" spans="1:5">
      <c r="A171" t="str">
        <f t="shared" si="10"/>
        <v/>
      </c>
      <c r="B171" s="1" t="str">
        <f t="shared" si="11"/>
        <v/>
      </c>
      <c r="C171" s="1" t="str">
        <f t="shared" si="12"/>
        <v/>
      </c>
      <c r="D171" s="1" t="str">
        <f t="shared" si="13"/>
        <v/>
      </c>
      <c r="E171" s="1" t="str">
        <f t="shared" si="14"/>
        <v/>
      </c>
    </row>
    <row r="172" spans="1:5">
      <c r="A172" t="str">
        <f t="shared" si="10"/>
        <v/>
      </c>
      <c r="B172" s="1" t="str">
        <f t="shared" si="11"/>
        <v/>
      </c>
      <c r="C172" s="1" t="str">
        <f t="shared" si="12"/>
        <v/>
      </c>
      <c r="D172" s="1" t="str">
        <f t="shared" si="13"/>
        <v/>
      </c>
      <c r="E172" s="1" t="str">
        <f t="shared" si="14"/>
        <v/>
      </c>
    </row>
    <row r="173" spans="1:5">
      <c r="A173" t="str">
        <f t="shared" si="10"/>
        <v/>
      </c>
      <c r="B173" s="1" t="str">
        <f t="shared" si="11"/>
        <v/>
      </c>
      <c r="C173" s="1" t="str">
        <f t="shared" si="12"/>
        <v/>
      </c>
      <c r="D173" s="1" t="str">
        <f t="shared" si="13"/>
        <v/>
      </c>
      <c r="E173" s="1" t="str">
        <f t="shared" si="14"/>
        <v/>
      </c>
    </row>
    <row r="174" spans="1:5">
      <c r="A174" t="str">
        <f t="shared" si="10"/>
        <v/>
      </c>
      <c r="B174" s="1" t="str">
        <f t="shared" si="11"/>
        <v/>
      </c>
      <c r="C174" s="1" t="str">
        <f t="shared" si="12"/>
        <v/>
      </c>
      <c r="D174" s="1" t="str">
        <f t="shared" si="13"/>
        <v/>
      </c>
      <c r="E174" s="1" t="str">
        <f t="shared" si="14"/>
        <v/>
      </c>
    </row>
    <row r="175" spans="1:5">
      <c r="A175" t="str">
        <f t="shared" si="10"/>
        <v/>
      </c>
      <c r="B175" s="1" t="str">
        <f t="shared" si="11"/>
        <v/>
      </c>
      <c r="C175" s="1" t="str">
        <f t="shared" si="12"/>
        <v/>
      </c>
      <c r="D175" s="1" t="str">
        <f t="shared" si="13"/>
        <v/>
      </c>
      <c r="E175" s="1" t="str">
        <f t="shared" si="14"/>
        <v/>
      </c>
    </row>
    <row r="176" spans="1:5">
      <c r="A176" t="str">
        <f t="shared" si="10"/>
        <v/>
      </c>
      <c r="B176" s="1" t="str">
        <f t="shared" si="11"/>
        <v/>
      </c>
      <c r="C176" s="1" t="str">
        <f t="shared" si="12"/>
        <v/>
      </c>
      <c r="D176" s="1" t="str">
        <f t="shared" si="13"/>
        <v/>
      </c>
      <c r="E176" s="1" t="str">
        <f t="shared" si="14"/>
        <v/>
      </c>
    </row>
    <row r="177" spans="1:5">
      <c r="A177" t="str">
        <f t="shared" si="10"/>
        <v/>
      </c>
      <c r="B177" s="1" t="str">
        <f t="shared" si="11"/>
        <v/>
      </c>
      <c r="C177" s="1" t="str">
        <f t="shared" si="12"/>
        <v/>
      </c>
      <c r="D177" s="1" t="str">
        <f t="shared" si="13"/>
        <v/>
      </c>
      <c r="E177" s="1" t="str">
        <f t="shared" si="14"/>
        <v/>
      </c>
    </row>
    <row r="178" spans="1:5">
      <c r="A178" t="str">
        <f t="shared" si="10"/>
        <v/>
      </c>
      <c r="B178" s="1" t="str">
        <f t="shared" si="11"/>
        <v/>
      </c>
      <c r="C178" s="1" t="str">
        <f t="shared" si="12"/>
        <v/>
      </c>
      <c r="D178" s="1" t="str">
        <f t="shared" si="13"/>
        <v/>
      </c>
      <c r="E178" s="1" t="str">
        <f t="shared" si="14"/>
        <v/>
      </c>
    </row>
    <row r="179" spans="1:5">
      <c r="A179" t="str">
        <f t="shared" ref="A179:A242" si="15">IF(($B$7*$B$8&gt;A178),IF(($B$7*$B$8)=A178,"",A178+1),"")</f>
        <v/>
      </c>
      <c r="B179" s="1" t="str">
        <f t="shared" si="11"/>
        <v/>
      </c>
      <c r="C179" s="1" t="str">
        <f t="shared" ref="C179:C242" si="16">IF(A179="","",B179-D179)</f>
        <v/>
      </c>
      <c r="D179" s="1" t="str">
        <f t="shared" ref="D179:D242" si="17">IF(A179="","",(E178*($B$6/$B$8)))</f>
        <v/>
      </c>
      <c r="E179" s="1" t="str">
        <f t="shared" ref="E179:E242" si="18">IF(A179="","",E178-C179)</f>
        <v/>
      </c>
    </row>
    <row r="180" spans="1:5">
      <c r="A180" t="str">
        <f t="shared" si="15"/>
        <v/>
      </c>
      <c r="B180" s="1" t="str">
        <f t="shared" si="11"/>
        <v/>
      </c>
      <c r="C180" s="1" t="str">
        <f t="shared" si="16"/>
        <v/>
      </c>
      <c r="D180" s="1" t="str">
        <f t="shared" si="17"/>
        <v/>
      </c>
      <c r="E180" s="1" t="str">
        <f t="shared" si="18"/>
        <v/>
      </c>
    </row>
    <row r="181" spans="1:5">
      <c r="A181" t="str">
        <f t="shared" si="15"/>
        <v/>
      </c>
      <c r="B181" s="1" t="str">
        <f t="shared" si="11"/>
        <v/>
      </c>
      <c r="C181" s="1" t="str">
        <f t="shared" si="16"/>
        <v/>
      </c>
      <c r="D181" s="1" t="str">
        <f t="shared" si="17"/>
        <v/>
      </c>
      <c r="E181" s="1" t="str">
        <f t="shared" si="18"/>
        <v/>
      </c>
    </row>
    <row r="182" spans="1:5">
      <c r="A182" t="str">
        <f t="shared" si="15"/>
        <v/>
      </c>
      <c r="B182" s="1" t="str">
        <f t="shared" si="11"/>
        <v/>
      </c>
      <c r="C182" s="1" t="str">
        <f t="shared" si="16"/>
        <v/>
      </c>
      <c r="D182" s="1" t="str">
        <f t="shared" si="17"/>
        <v/>
      </c>
      <c r="E182" s="1" t="str">
        <f t="shared" si="18"/>
        <v/>
      </c>
    </row>
    <row r="183" spans="1:5">
      <c r="A183" t="str">
        <f t="shared" si="15"/>
        <v/>
      </c>
      <c r="B183" s="1" t="str">
        <f t="shared" si="11"/>
        <v/>
      </c>
      <c r="C183" s="1" t="str">
        <f t="shared" si="16"/>
        <v/>
      </c>
      <c r="D183" s="1" t="str">
        <f t="shared" si="17"/>
        <v/>
      </c>
      <c r="E183" s="1" t="str">
        <f t="shared" si="18"/>
        <v/>
      </c>
    </row>
    <row r="184" spans="1:5">
      <c r="A184" t="str">
        <f t="shared" si="15"/>
        <v/>
      </c>
      <c r="B184" s="1" t="str">
        <f t="shared" si="11"/>
        <v/>
      </c>
      <c r="C184" s="1" t="str">
        <f t="shared" si="16"/>
        <v/>
      </c>
      <c r="D184" s="1" t="str">
        <f t="shared" si="17"/>
        <v/>
      </c>
      <c r="E184" s="1" t="str">
        <f t="shared" si="18"/>
        <v/>
      </c>
    </row>
    <row r="185" spans="1:5">
      <c r="A185" t="str">
        <f t="shared" si="15"/>
        <v/>
      </c>
      <c r="B185" s="1" t="str">
        <f t="shared" si="11"/>
        <v/>
      </c>
      <c r="C185" s="1" t="str">
        <f t="shared" si="16"/>
        <v/>
      </c>
      <c r="D185" s="1" t="str">
        <f t="shared" si="17"/>
        <v/>
      </c>
      <c r="E185" s="1" t="str">
        <f t="shared" si="18"/>
        <v/>
      </c>
    </row>
    <row r="186" spans="1:5">
      <c r="A186" t="str">
        <f t="shared" si="15"/>
        <v/>
      </c>
      <c r="B186" s="1" t="str">
        <f t="shared" si="11"/>
        <v/>
      </c>
      <c r="C186" s="1" t="str">
        <f t="shared" si="16"/>
        <v/>
      </c>
      <c r="D186" s="1" t="str">
        <f t="shared" si="17"/>
        <v/>
      </c>
      <c r="E186" s="1" t="str">
        <f t="shared" si="18"/>
        <v/>
      </c>
    </row>
    <row r="187" spans="1:5">
      <c r="A187" t="str">
        <f t="shared" si="15"/>
        <v/>
      </c>
      <c r="B187" s="1" t="str">
        <f t="shared" si="11"/>
        <v/>
      </c>
      <c r="C187" s="1" t="str">
        <f t="shared" si="16"/>
        <v/>
      </c>
      <c r="D187" s="1" t="str">
        <f t="shared" si="17"/>
        <v/>
      </c>
      <c r="E187" s="1" t="str">
        <f t="shared" si="18"/>
        <v/>
      </c>
    </row>
    <row r="188" spans="1:5">
      <c r="A188" t="str">
        <f t="shared" si="15"/>
        <v/>
      </c>
      <c r="B188" s="1" t="str">
        <f t="shared" si="11"/>
        <v/>
      </c>
      <c r="C188" s="1" t="str">
        <f t="shared" si="16"/>
        <v/>
      </c>
      <c r="D188" s="1" t="str">
        <f t="shared" si="17"/>
        <v/>
      </c>
      <c r="E188" s="1" t="str">
        <f t="shared" si="18"/>
        <v/>
      </c>
    </row>
    <row r="189" spans="1:5">
      <c r="A189" t="str">
        <f t="shared" si="15"/>
        <v/>
      </c>
      <c r="B189" s="1" t="str">
        <f t="shared" si="11"/>
        <v/>
      </c>
      <c r="C189" s="1" t="str">
        <f t="shared" si="16"/>
        <v/>
      </c>
      <c r="D189" s="1" t="str">
        <f t="shared" si="17"/>
        <v/>
      </c>
      <c r="E189" s="1" t="str">
        <f t="shared" si="18"/>
        <v/>
      </c>
    </row>
    <row r="190" spans="1:5">
      <c r="A190" t="str">
        <f t="shared" si="15"/>
        <v/>
      </c>
      <c r="B190" s="1" t="str">
        <f t="shared" si="11"/>
        <v/>
      </c>
      <c r="C190" s="1" t="str">
        <f t="shared" si="16"/>
        <v/>
      </c>
      <c r="D190" s="1" t="str">
        <f t="shared" si="17"/>
        <v/>
      </c>
      <c r="E190" s="1" t="str">
        <f t="shared" si="18"/>
        <v/>
      </c>
    </row>
    <row r="191" spans="1:5">
      <c r="A191" t="str">
        <f t="shared" si="15"/>
        <v/>
      </c>
      <c r="B191" s="1" t="str">
        <f t="shared" si="11"/>
        <v/>
      </c>
      <c r="C191" s="1" t="str">
        <f t="shared" si="16"/>
        <v/>
      </c>
      <c r="D191" s="1" t="str">
        <f t="shared" si="17"/>
        <v/>
      </c>
      <c r="E191" s="1" t="str">
        <f t="shared" si="18"/>
        <v/>
      </c>
    </row>
    <row r="192" spans="1:5">
      <c r="A192" t="str">
        <f t="shared" si="15"/>
        <v/>
      </c>
      <c r="B192" s="1" t="str">
        <f t="shared" si="11"/>
        <v/>
      </c>
      <c r="C192" s="1" t="str">
        <f t="shared" si="16"/>
        <v/>
      </c>
      <c r="D192" s="1" t="str">
        <f t="shared" si="17"/>
        <v/>
      </c>
      <c r="E192" s="1" t="str">
        <f t="shared" si="18"/>
        <v/>
      </c>
    </row>
    <row r="193" spans="1:5">
      <c r="A193" t="str">
        <f t="shared" si="15"/>
        <v/>
      </c>
      <c r="B193" s="1" t="str">
        <f t="shared" si="11"/>
        <v/>
      </c>
      <c r="C193" s="1" t="str">
        <f t="shared" si="16"/>
        <v/>
      </c>
      <c r="D193" s="1" t="str">
        <f t="shared" si="17"/>
        <v/>
      </c>
      <c r="E193" s="1" t="str">
        <f t="shared" si="18"/>
        <v/>
      </c>
    </row>
    <row r="194" spans="1:5">
      <c r="A194" t="str">
        <f t="shared" si="15"/>
        <v/>
      </c>
      <c r="B194" s="1" t="str">
        <f t="shared" si="11"/>
        <v/>
      </c>
      <c r="C194" s="1" t="str">
        <f t="shared" si="16"/>
        <v/>
      </c>
      <c r="D194" s="1" t="str">
        <f t="shared" si="17"/>
        <v/>
      </c>
      <c r="E194" s="1" t="str">
        <f t="shared" si="18"/>
        <v/>
      </c>
    </row>
    <row r="195" spans="1:5">
      <c r="A195" t="str">
        <f t="shared" si="15"/>
        <v/>
      </c>
      <c r="B195" s="1" t="str">
        <f t="shared" si="11"/>
        <v/>
      </c>
      <c r="C195" s="1" t="str">
        <f t="shared" si="16"/>
        <v/>
      </c>
      <c r="D195" s="1" t="str">
        <f t="shared" si="17"/>
        <v/>
      </c>
      <c r="E195" s="1" t="str">
        <f t="shared" si="18"/>
        <v/>
      </c>
    </row>
    <row r="196" spans="1:5">
      <c r="A196" t="str">
        <f t="shared" si="15"/>
        <v/>
      </c>
      <c r="B196" s="1" t="str">
        <f t="shared" si="11"/>
        <v/>
      </c>
      <c r="C196" s="1" t="str">
        <f t="shared" si="16"/>
        <v/>
      </c>
      <c r="D196" s="1" t="str">
        <f t="shared" si="17"/>
        <v/>
      </c>
      <c r="E196" s="1" t="str">
        <f t="shared" si="18"/>
        <v/>
      </c>
    </row>
    <row r="197" spans="1:5">
      <c r="A197" t="str">
        <f t="shared" si="15"/>
        <v/>
      </c>
      <c r="B197" s="1" t="str">
        <f t="shared" si="11"/>
        <v/>
      </c>
      <c r="C197" s="1" t="str">
        <f t="shared" si="16"/>
        <v/>
      </c>
      <c r="D197" s="1" t="str">
        <f t="shared" si="17"/>
        <v/>
      </c>
      <c r="E197" s="1" t="str">
        <f t="shared" si="18"/>
        <v/>
      </c>
    </row>
    <row r="198" spans="1:5">
      <c r="A198" t="str">
        <f t="shared" si="15"/>
        <v/>
      </c>
      <c r="B198" s="1" t="str">
        <f t="shared" si="11"/>
        <v/>
      </c>
      <c r="C198" s="1" t="str">
        <f t="shared" si="16"/>
        <v/>
      </c>
      <c r="D198" s="1" t="str">
        <f t="shared" si="17"/>
        <v/>
      </c>
      <c r="E198" s="1" t="str">
        <f t="shared" si="18"/>
        <v/>
      </c>
    </row>
    <row r="199" spans="1:5">
      <c r="A199" t="str">
        <f t="shared" si="15"/>
        <v/>
      </c>
      <c r="B199" s="1" t="str">
        <f t="shared" si="11"/>
        <v/>
      </c>
      <c r="C199" s="1" t="str">
        <f t="shared" si="16"/>
        <v/>
      </c>
      <c r="D199" s="1" t="str">
        <f t="shared" si="17"/>
        <v/>
      </c>
      <c r="E199" s="1" t="str">
        <f t="shared" si="18"/>
        <v/>
      </c>
    </row>
    <row r="200" spans="1:5">
      <c r="A200" t="str">
        <f t="shared" si="15"/>
        <v/>
      </c>
      <c r="B200" s="1" t="str">
        <f t="shared" si="11"/>
        <v/>
      </c>
      <c r="C200" s="1" t="str">
        <f t="shared" si="16"/>
        <v/>
      </c>
      <c r="D200" s="1" t="str">
        <f t="shared" si="17"/>
        <v/>
      </c>
      <c r="E200" s="1" t="str">
        <f t="shared" si="18"/>
        <v/>
      </c>
    </row>
    <row r="201" spans="1:5">
      <c r="A201" t="str">
        <f t="shared" si="15"/>
        <v/>
      </c>
      <c r="B201" s="1" t="str">
        <f t="shared" si="11"/>
        <v/>
      </c>
      <c r="C201" s="1" t="str">
        <f t="shared" si="16"/>
        <v/>
      </c>
      <c r="D201" s="1" t="str">
        <f t="shared" si="17"/>
        <v/>
      </c>
      <c r="E201" s="1" t="str">
        <f t="shared" si="18"/>
        <v/>
      </c>
    </row>
    <row r="202" spans="1:5">
      <c r="A202" t="str">
        <f t="shared" si="15"/>
        <v/>
      </c>
      <c r="B202" s="1" t="str">
        <f t="shared" si="11"/>
        <v/>
      </c>
      <c r="C202" s="1" t="str">
        <f t="shared" si="16"/>
        <v/>
      </c>
      <c r="D202" s="1" t="str">
        <f t="shared" si="17"/>
        <v/>
      </c>
      <c r="E202" s="1" t="str">
        <f t="shared" si="18"/>
        <v/>
      </c>
    </row>
    <row r="203" spans="1:5">
      <c r="A203" t="str">
        <f t="shared" si="15"/>
        <v/>
      </c>
      <c r="B203" s="1" t="str">
        <f t="shared" si="11"/>
        <v/>
      </c>
      <c r="C203" s="1" t="str">
        <f t="shared" si="16"/>
        <v/>
      </c>
      <c r="D203" s="1" t="str">
        <f t="shared" si="17"/>
        <v/>
      </c>
      <c r="E203" s="1" t="str">
        <f t="shared" si="18"/>
        <v/>
      </c>
    </row>
    <row r="204" spans="1:5">
      <c r="A204" t="str">
        <f t="shared" si="15"/>
        <v/>
      </c>
      <c r="B204" s="1" t="str">
        <f t="shared" si="11"/>
        <v/>
      </c>
      <c r="C204" s="1" t="str">
        <f t="shared" si="16"/>
        <v/>
      </c>
      <c r="D204" s="1" t="str">
        <f t="shared" si="17"/>
        <v/>
      </c>
      <c r="E204" s="1" t="str">
        <f t="shared" si="18"/>
        <v/>
      </c>
    </row>
    <row r="205" spans="1:5">
      <c r="A205" t="str">
        <f t="shared" si="15"/>
        <v/>
      </c>
      <c r="B205" s="1" t="str">
        <f t="shared" si="11"/>
        <v/>
      </c>
      <c r="C205" s="1" t="str">
        <f t="shared" si="16"/>
        <v/>
      </c>
      <c r="D205" s="1" t="str">
        <f t="shared" si="17"/>
        <v/>
      </c>
      <c r="E205" s="1" t="str">
        <f t="shared" si="18"/>
        <v/>
      </c>
    </row>
    <row r="206" spans="1:5">
      <c r="A206" t="str">
        <f t="shared" si="15"/>
        <v/>
      </c>
      <c r="B206" s="1" t="str">
        <f t="shared" si="11"/>
        <v/>
      </c>
      <c r="C206" s="1" t="str">
        <f t="shared" si="16"/>
        <v/>
      </c>
      <c r="D206" s="1" t="str">
        <f t="shared" si="17"/>
        <v/>
      </c>
      <c r="E206" s="1" t="str">
        <f t="shared" si="18"/>
        <v/>
      </c>
    </row>
    <row r="207" spans="1:5">
      <c r="A207" t="str">
        <f t="shared" si="15"/>
        <v/>
      </c>
      <c r="B207" s="1" t="str">
        <f t="shared" si="11"/>
        <v/>
      </c>
      <c r="C207" s="1" t="str">
        <f t="shared" si="16"/>
        <v/>
      </c>
      <c r="D207" s="1" t="str">
        <f t="shared" si="17"/>
        <v/>
      </c>
      <c r="E207" s="1" t="str">
        <f t="shared" si="18"/>
        <v/>
      </c>
    </row>
    <row r="208" spans="1:5">
      <c r="A208" t="str">
        <f t="shared" si="15"/>
        <v/>
      </c>
      <c r="B208" s="1" t="str">
        <f t="shared" ref="B208:B271" si="19">IF(A208="","",$B$14)</f>
        <v/>
      </c>
      <c r="C208" s="1" t="str">
        <f t="shared" si="16"/>
        <v/>
      </c>
      <c r="D208" s="1" t="str">
        <f t="shared" si="17"/>
        <v/>
      </c>
      <c r="E208" s="1" t="str">
        <f t="shared" si="18"/>
        <v/>
      </c>
    </row>
    <row r="209" spans="1:5">
      <c r="A209" t="str">
        <f t="shared" si="15"/>
        <v/>
      </c>
      <c r="B209" s="1" t="str">
        <f t="shared" si="19"/>
        <v/>
      </c>
      <c r="C209" s="1" t="str">
        <f t="shared" si="16"/>
        <v/>
      </c>
      <c r="D209" s="1" t="str">
        <f t="shared" si="17"/>
        <v/>
      </c>
      <c r="E209" s="1" t="str">
        <f t="shared" si="18"/>
        <v/>
      </c>
    </row>
    <row r="210" spans="1:5">
      <c r="A210" t="str">
        <f t="shared" si="15"/>
        <v/>
      </c>
      <c r="B210" s="1" t="str">
        <f t="shared" si="19"/>
        <v/>
      </c>
      <c r="C210" s="1" t="str">
        <f t="shared" si="16"/>
        <v/>
      </c>
      <c r="D210" s="1" t="str">
        <f t="shared" si="17"/>
        <v/>
      </c>
      <c r="E210" s="1" t="str">
        <f t="shared" si="18"/>
        <v/>
      </c>
    </row>
    <row r="211" spans="1:5">
      <c r="A211" t="str">
        <f t="shared" si="15"/>
        <v/>
      </c>
      <c r="B211" s="1" t="str">
        <f t="shared" si="19"/>
        <v/>
      </c>
      <c r="C211" s="1" t="str">
        <f t="shared" si="16"/>
        <v/>
      </c>
      <c r="D211" s="1" t="str">
        <f t="shared" si="17"/>
        <v/>
      </c>
      <c r="E211" s="1" t="str">
        <f t="shared" si="18"/>
        <v/>
      </c>
    </row>
    <row r="212" spans="1:5">
      <c r="A212" t="str">
        <f t="shared" si="15"/>
        <v/>
      </c>
      <c r="B212" s="1" t="str">
        <f t="shared" si="19"/>
        <v/>
      </c>
      <c r="C212" s="1" t="str">
        <f t="shared" si="16"/>
        <v/>
      </c>
      <c r="D212" s="1" t="str">
        <f t="shared" si="17"/>
        <v/>
      </c>
      <c r="E212" s="1" t="str">
        <f t="shared" si="18"/>
        <v/>
      </c>
    </row>
    <row r="213" spans="1:5">
      <c r="A213" t="str">
        <f t="shared" si="15"/>
        <v/>
      </c>
      <c r="B213" s="1" t="str">
        <f t="shared" si="19"/>
        <v/>
      </c>
      <c r="C213" s="1" t="str">
        <f t="shared" si="16"/>
        <v/>
      </c>
      <c r="D213" s="1" t="str">
        <f t="shared" si="17"/>
        <v/>
      </c>
      <c r="E213" s="1" t="str">
        <f t="shared" si="18"/>
        <v/>
      </c>
    </row>
    <row r="214" spans="1:5">
      <c r="A214" t="str">
        <f t="shared" si="15"/>
        <v/>
      </c>
      <c r="B214" s="1" t="str">
        <f t="shared" si="19"/>
        <v/>
      </c>
      <c r="C214" s="1" t="str">
        <f t="shared" si="16"/>
        <v/>
      </c>
      <c r="D214" s="1" t="str">
        <f t="shared" si="17"/>
        <v/>
      </c>
      <c r="E214" s="1" t="str">
        <f t="shared" si="18"/>
        <v/>
      </c>
    </row>
    <row r="215" spans="1:5">
      <c r="A215" t="str">
        <f t="shared" si="15"/>
        <v/>
      </c>
      <c r="B215" s="1" t="str">
        <f t="shared" si="19"/>
        <v/>
      </c>
      <c r="C215" s="1" t="str">
        <f t="shared" si="16"/>
        <v/>
      </c>
      <c r="D215" s="1" t="str">
        <f t="shared" si="17"/>
        <v/>
      </c>
      <c r="E215" s="1" t="str">
        <f t="shared" si="18"/>
        <v/>
      </c>
    </row>
    <row r="216" spans="1:5">
      <c r="A216" t="str">
        <f t="shared" si="15"/>
        <v/>
      </c>
      <c r="B216" s="1" t="str">
        <f t="shared" si="19"/>
        <v/>
      </c>
      <c r="C216" s="1" t="str">
        <f t="shared" si="16"/>
        <v/>
      </c>
      <c r="D216" s="1" t="str">
        <f t="shared" si="17"/>
        <v/>
      </c>
      <c r="E216" s="1" t="str">
        <f t="shared" si="18"/>
        <v/>
      </c>
    </row>
    <row r="217" spans="1:5">
      <c r="A217" t="str">
        <f t="shared" si="15"/>
        <v/>
      </c>
      <c r="B217" s="1" t="str">
        <f t="shared" si="19"/>
        <v/>
      </c>
      <c r="C217" s="1" t="str">
        <f t="shared" si="16"/>
        <v/>
      </c>
      <c r="D217" s="1" t="str">
        <f t="shared" si="17"/>
        <v/>
      </c>
      <c r="E217" s="1" t="str">
        <f t="shared" si="18"/>
        <v/>
      </c>
    </row>
    <row r="218" spans="1:5">
      <c r="A218" t="str">
        <f t="shared" si="15"/>
        <v/>
      </c>
      <c r="B218" s="1" t="str">
        <f t="shared" si="19"/>
        <v/>
      </c>
      <c r="C218" s="1" t="str">
        <f t="shared" si="16"/>
        <v/>
      </c>
      <c r="D218" s="1" t="str">
        <f t="shared" si="17"/>
        <v/>
      </c>
      <c r="E218" s="1" t="str">
        <f t="shared" si="18"/>
        <v/>
      </c>
    </row>
    <row r="219" spans="1:5">
      <c r="A219" t="str">
        <f t="shared" si="15"/>
        <v/>
      </c>
      <c r="B219" s="1" t="str">
        <f t="shared" si="19"/>
        <v/>
      </c>
      <c r="C219" s="1" t="str">
        <f t="shared" si="16"/>
        <v/>
      </c>
      <c r="D219" s="1" t="str">
        <f t="shared" si="17"/>
        <v/>
      </c>
      <c r="E219" s="1" t="str">
        <f t="shared" si="18"/>
        <v/>
      </c>
    </row>
    <row r="220" spans="1:5">
      <c r="A220" t="str">
        <f t="shared" si="15"/>
        <v/>
      </c>
      <c r="B220" s="1" t="str">
        <f t="shared" si="19"/>
        <v/>
      </c>
      <c r="C220" s="1" t="str">
        <f t="shared" si="16"/>
        <v/>
      </c>
      <c r="D220" s="1" t="str">
        <f t="shared" si="17"/>
        <v/>
      </c>
      <c r="E220" s="1" t="str">
        <f t="shared" si="18"/>
        <v/>
      </c>
    </row>
    <row r="221" spans="1:5">
      <c r="A221" t="str">
        <f t="shared" si="15"/>
        <v/>
      </c>
      <c r="B221" s="1" t="str">
        <f t="shared" si="19"/>
        <v/>
      </c>
      <c r="C221" s="1" t="str">
        <f t="shared" si="16"/>
        <v/>
      </c>
      <c r="D221" s="1" t="str">
        <f t="shared" si="17"/>
        <v/>
      </c>
      <c r="E221" s="1" t="str">
        <f t="shared" si="18"/>
        <v/>
      </c>
    </row>
    <row r="222" spans="1:5">
      <c r="A222" t="str">
        <f t="shared" si="15"/>
        <v/>
      </c>
      <c r="B222" s="1" t="str">
        <f t="shared" si="19"/>
        <v/>
      </c>
      <c r="C222" s="1" t="str">
        <f t="shared" si="16"/>
        <v/>
      </c>
      <c r="D222" s="1" t="str">
        <f t="shared" si="17"/>
        <v/>
      </c>
      <c r="E222" s="1" t="str">
        <f t="shared" si="18"/>
        <v/>
      </c>
    </row>
    <row r="223" spans="1:5">
      <c r="A223" t="str">
        <f t="shared" si="15"/>
        <v/>
      </c>
      <c r="B223" s="1" t="str">
        <f t="shared" si="19"/>
        <v/>
      </c>
      <c r="C223" s="1" t="str">
        <f t="shared" si="16"/>
        <v/>
      </c>
      <c r="D223" s="1" t="str">
        <f t="shared" si="17"/>
        <v/>
      </c>
      <c r="E223" s="1" t="str">
        <f t="shared" si="18"/>
        <v/>
      </c>
    </row>
    <row r="224" spans="1:5">
      <c r="A224" t="str">
        <f t="shared" si="15"/>
        <v/>
      </c>
      <c r="B224" s="1" t="str">
        <f t="shared" si="19"/>
        <v/>
      </c>
      <c r="C224" s="1" t="str">
        <f t="shared" si="16"/>
        <v/>
      </c>
      <c r="D224" s="1" t="str">
        <f t="shared" si="17"/>
        <v/>
      </c>
      <c r="E224" s="1" t="str">
        <f t="shared" si="18"/>
        <v/>
      </c>
    </row>
    <row r="225" spans="1:5">
      <c r="A225" t="str">
        <f t="shared" si="15"/>
        <v/>
      </c>
      <c r="B225" s="1" t="str">
        <f t="shared" si="19"/>
        <v/>
      </c>
      <c r="C225" s="1" t="str">
        <f t="shared" si="16"/>
        <v/>
      </c>
      <c r="D225" s="1" t="str">
        <f t="shared" si="17"/>
        <v/>
      </c>
      <c r="E225" s="1" t="str">
        <f t="shared" si="18"/>
        <v/>
      </c>
    </row>
    <row r="226" spans="1:5">
      <c r="A226" t="str">
        <f t="shared" si="15"/>
        <v/>
      </c>
      <c r="B226" s="1" t="str">
        <f t="shared" si="19"/>
        <v/>
      </c>
      <c r="C226" s="1" t="str">
        <f t="shared" si="16"/>
        <v/>
      </c>
      <c r="D226" s="1" t="str">
        <f t="shared" si="17"/>
        <v/>
      </c>
      <c r="E226" s="1" t="str">
        <f t="shared" si="18"/>
        <v/>
      </c>
    </row>
    <row r="227" spans="1:5">
      <c r="A227" t="str">
        <f t="shared" si="15"/>
        <v/>
      </c>
      <c r="B227" s="1" t="str">
        <f t="shared" si="19"/>
        <v/>
      </c>
      <c r="C227" s="1" t="str">
        <f t="shared" si="16"/>
        <v/>
      </c>
      <c r="D227" s="1" t="str">
        <f t="shared" si="17"/>
        <v/>
      </c>
      <c r="E227" s="1" t="str">
        <f t="shared" si="18"/>
        <v/>
      </c>
    </row>
    <row r="228" spans="1:5">
      <c r="A228" t="str">
        <f t="shared" si="15"/>
        <v/>
      </c>
      <c r="B228" s="1" t="str">
        <f t="shared" si="19"/>
        <v/>
      </c>
      <c r="C228" s="1" t="str">
        <f t="shared" si="16"/>
        <v/>
      </c>
      <c r="D228" s="1" t="str">
        <f t="shared" si="17"/>
        <v/>
      </c>
      <c r="E228" s="1" t="str">
        <f t="shared" si="18"/>
        <v/>
      </c>
    </row>
    <row r="229" spans="1:5">
      <c r="A229" t="str">
        <f t="shared" si="15"/>
        <v/>
      </c>
      <c r="B229" s="1" t="str">
        <f t="shared" si="19"/>
        <v/>
      </c>
      <c r="C229" s="1" t="str">
        <f t="shared" si="16"/>
        <v/>
      </c>
      <c r="D229" s="1" t="str">
        <f t="shared" si="17"/>
        <v/>
      </c>
      <c r="E229" s="1" t="str">
        <f t="shared" si="18"/>
        <v/>
      </c>
    </row>
    <row r="230" spans="1:5">
      <c r="A230" t="str">
        <f t="shared" si="15"/>
        <v/>
      </c>
      <c r="B230" s="1" t="str">
        <f t="shared" si="19"/>
        <v/>
      </c>
      <c r="C230" s="1" t="str">
        <f t="shared" si="16"/>
        <v/>
      </c>
      <c r="D230" s="1" t="str">
        <f t="shared" si="17"/>
        <v/>
      </c>
      <c r="E230" s="1" t="str">
        <f t="shared" si="18"/>
        <v/>
      </c>
    </row>
    <row r="231" spans="1:5">
      <c r="A231" t="str">
        <f t="shared" si="15"/>
        <v/>
      </c>
      <c r="B231" s="1" t="str">
        <f t="shared" si="19"/>
        <v/>
      </c>
      <c r="C231" s="1" t="str">
        <f t="shared" si="16"/>
        <v/>
      </c>
      <c r="D231" s="1" t="str">
        <f t="shared" si="17"/>
        <v/>
      </c>
      <c r="E231" s="1" t="str">
        <f t="shared" si="18"/>
        <v/>
      </c>
    </row>
    <row r="232" spans="1:5">
      <c r="A232" t="str">
        <f t="shared" si="15"/>
        <v/>
      </c>
      <c r="B232" s="1" t="str">
        <f t="shared" si="19"/>
        <v/>
      </c>
      <c r="C232" s="1" t="str">
        <f t="shared" si="16"/>
        <v/>
      </c>
      <c r="D232" s="1" t="str">
        <f t="shared" si="17"/>
        <v/>
      </c>
      <c r="E232" s="1" t="str">
        <f t="shared" si="18"/>
        <v/>
      </c>
    </row>
    <row r="233" spans="1:5">
      <c r="A233" t="str">
        <f t="shared" si="15"/>
        <v/>
      </c>
      <c r="B233" s="1" t="str">
        <f t="shared" si="19"/>
        <v/>
      </c>
      <c r="C233" s="1" t="str">
        <f t="shared" si="16"/>
        <v/>
      </c>
      <c r="D233" s="1" t="str">
        <f t="shared" si="17"/>
        <v/>
      </c>
      <c r="E233" s="1" t="str">
        <f t="shared" si="18"/>
        <v/>
      </c>
    </row>
    <row r="234" spans="1:5">
      <c r="A234" t="str">
        <f t="shared" si="15"/>
        <v/>
      </c>
      <c r="B234" s="1" t="str">
        <f t="shared" si="19"/>
        <v/>
      </c>
      <c r="C234" s="1" t="str">
        <f t="shared" si="16"/>
        <v/>
      </c>
      <c r="D234" s="1" t="str">
        <f t="shared" si="17"/>
        <v/>
      </c>
      <c r="E234" s="1" t="str">
        <f t="shared" si="18"/>
        <v/>
      </c>
    </row>
    <row r="235" spans="1:5">
      <c r="A235" t="str">
        <f t="shared" si="15"/>
        <v/>
      </c>
      <c r="B235" s="1" t="str">
        <f t="shared" si="19"/>
        <v/>
      </c>
      <c r="C235" s="1" t="str">
        <f t="shared" si="16"/>
        <v/>
      </c>
      <c r="D235" s="1" t="str">
        <f t="shared" si="17"/>
        <v/>
      </c>
      <c r="E235" s="1" t="str">
        <f t="shared" si="18"/>
        <v/>
      </c>
    </row>
    <row r="236" spans="1:5">
      <c r="A236" t="str">
        <f t="shared" si="15"/>
        <v/>
      </c>
      <c r="B236" s="1" t="str">
        <f t="shared" si="19"/>
        <v/>
      </c>
      <c r="C236" s="1" t="str">
        <f t="shared" si="16"/>
        <v/>
      </c>
      <c r="D236" s="1" t="str">
        <f t="shared" si="17"/>
        <v/>
      </c>
      <c r="E236" s="1" t="str">
        <f t="shared" si="18"/>
        <v/>
      </c>
    </row>
    <row r="237" spans="1:5">
      <c r="A237" t="str">
        <f t="shared" si="15"/>
        <v/>
      </c>
      <c r="B237" s="1" t="str">
        <f t="shared" si="19"/>
        <v/>
      </c>
      <c r="C237" s="1" t="str">
        <f t="shared" si="16"/>
        <v/>
      </c>
      <c r="D237" s="1" t="str">
        <f t="shared" si="17"/>
        <v/>
      </c>
      <c r="E237" s="1" t="str">
        <f t="shared" si="18"/>
        <v/>
      </c>
    </row>
    <row r="238" spans="1:5">
      <c r="A238" t="str">
        <f t="shared" si="15"/>
        <v/>
      </c>
      <c r="B238" s="1" t="str">
        <f t="shared" si="19"/>
        <v/>
      </c>
      <c r="C238" s="1" t="str">
        <f t="shared" si="16"/>
        <v/>
      </c>
      <c r="D238" s="1" t="str">
        <f t="shared" si="17"/>
        <v/>
      </c>
      <c r="E238" s="1" t="str">
        <f t="shared" si="18"/>
        <v/>
      </c>
    </row>
    <row r="239" spans="1:5">
      <c r="A239" t="str">
        <f t="shared" si="15"/>
        <v/>
      </c>
      <c r="B239" s="1" t="str">
        <f t="shared" si="19"/>
        <v/>
      </c>
      <c r="C239" s="1" t="str">
        <f t="shared" si="16"/>
        <v/>
      </c>
      <c r="D239" s="1" t="str">
        <f t="shared" si="17"/>
        <v/>
      </c>
      <c r="E239" s="1" t="str">
        <f t="shared" si="18"/>
        <v/>
      </c>
    </row>
    <row r="240" spans="1:5">
      <c r="A240" t="str">
        <f t="shared" si="15"/>
        <v/>
      </c>
      <c r="B240" s="1" t="str">
        <f t="shared" si="19"/>
        <v/>
      </c>
      <c r="C240" s="1" t="str">
        <f t="shared" si="16"/>
        <v/>
      </c>
      <c r="D240" s="1" t="str">
        <f t="shared" si="17"/>
        <v/>
      </c>
      <c r="E240" s="1" t="str">
        <f t="shared" si="18"/>
        <v/>
      </c>
    </row>
    <row r="241" spans="1:5">
      <c r="A241" t="str">
        <f t="shared" si="15"/>
        <v/>
      </c>
      <c r="B241" s="1" t="str">
        <f t="shared" si="19"/>
        <v/>
      </c>
      <c r="C241" s="1" t="str">
        <f t="shared" si="16"/>
        <v/>
      </c>
      <c r="D241" s="1" t="str">
        <f t="shared" si="17"/>
        <v/>
      </c>
      <c r="E241" s="1" t="str">
        <f t="shared" si="18"/>
        <v/>
      </c>
    </row>
    <row r="242" spans="1:5">
      <c r="A242" t="str">
        <f t="shared" si="15"/>
        <v/>
      </c>
      <c r="B242" s="1" t="str">
        <f t="shared" si="19"/>
        <v/>
      </c>
      <c r="C242" s="1" t="str">
        <f t="shared" si="16"/>
        <v/>
      </c>
      <c r="D242" s="1" t="str">
        <f t="shared" si="17"/>
        <v/>
      </c>
      <c r="E242" s="1" t="str">
        <f t="shared" si="18"/>
        <v/>
      </c>
    </row>
    <row r="243" spans="1:5">
      <c r="A243" t="str">
        <f t="shared" ref="A243:A263" si="20">IF(($B$7*$B$8&gt;A242),IF(($B$7*$B$8)=A242,"",A242+1),"")</f>
        <v/>
      </c>
      <c r="B243" s="1" t="str">
        <f t="shared" si="19"/>
        <v/>
      </c>
      <c r="C243" s="1" t="str">
        <f t="shared" ref="C243:C263" si="21">IF(A243="","",B243-D243)</f>
        <v/>
      </c>
      <c r="D243" s="1" t="str">
        <f t="shared" ref="D243:D263" si="22">IF(A243="","",(E242*($B$6/$B$8)))</f>
        <v/>
      </c>
      <c r="E243" s="1" t="str">
        <f t="shared" ref="E243:E263" si="23">IF(A243="","",E242-C243)</f>
        <v/>
      </c>
    </row>
    <row r="244" spans="1:5">
      <c r="A244" t="str">
        <f t="shared" si="20"/>
        <v/>
      </c>
      <c r="B244" s="1" t="str">
        <f t="shared" si="19"/>
        <v/>
      </c>
      <c r="C244" s="1" t="str">
        <f t="shared" si="21"/>
        <v/>
      </c>
      <c r="D244" s="1" t="str">
        <f t="shared" si="22"/>
        <v/>
      </c>
      <c r="E244" s="1" t="str">
        <f t="shared" si="23"/>
        <v/>
      </c>
    </row>
    <row r="245" spans="1:5">
      <c r="A245" t="str">
        <f t="shared" si="20"/>
        <v/>
      </c>
      <c r="B245" s="1" t="str">
        <f t="shared" si="19"/>
        <v/>
      </c>
      <c r="C245" s="1" t="str">
        <f t="shared" si="21"/>
        <v/>
      </c>
      <c r="D245" s="1" t="str">
        <f t="shared" si="22"/>
        <v/>
      </c>
      <c r="E245" s="1" t="str">
        <f t="shared" si="23"/>
        <v/>
      </c>
    </row>
    <row r="246" spans="1:5">
      <c r="A246" t="str">
        <f t="shared" si="20"/>
        <v/>
      </c>
      <c r="B246" s="1" t="str">
        <f t="shared" si="19"/>
        <v/>
      </c>
      <c r="C246" s="1" t="str">
        <f t="shared" si="21"/>
        <v/>
      </c>
      <c r="D246" s="1" t="str">
        <f t="shared" si="22"/>
        <v/>
      </c>
      <c r="E246" s="1" t="str">
        <f t="shared" si="23"/>
        <v/>
      </c>
    </row>
    <row r="247" spans="1:5">
      <c r="A247" t="str">
        <f t="shared" si="20"/>
        <v/>
      </c>
      <c r="B247" s="1" t="str">
        <f t="shared" si="19"/>
        <v/>
      </c>
      <c r="C247" s="1" t="str">
        <f t="shared" si="21"/>
        <v/>
      </c>
      <c r="D247" s="1" t="str">
        <f t="shared" si="22"/>
        <v/>
      </c>
      <c r="E247" s="1" t="str">
        <f t="shared" si="23"/>
        <v/>
      </c>
    </row>
    <row r="248" spans="1:5">
      <c r="A248" t="str">
        <f t="shared" si="20"/>
        <v/>
      </c>
      <c r="B248" s="1" t="str">
        <f t="shared" si="19"/>
        <v/>
      </c>
      <c r="C248" s="1" t="str">
        <f t="shared" si="21"/>
        <v/>
      </c>
      <c r="D248" s="1" t="str">
        <f t="shared" si="22"/>
        <v/>
      </c>
      <c r="E248" s="1" t="str">
        <f t="shared" si="23"/>
        <v/>
      </c>
    </row>
    <row r="249" spans="1:5">
      <c r="A249" t="str">
        <f t="shared" si="20"/>
        <v/>
      </c>
      <c r="B249" s="1" t="str">
        <f t="shared" si="19"/>
        <v/>
      </c>
      <c r="C249" s="1" t="str">
        <f t="shared" si="21"/>
        <v/>
      </c>
      <c r="D249" s="1" t="str">
        <f t="shared" si="22"/>
        <v/>
      </c>
      <c r="E249" s="1" t="str">
        <f t="shared" si="23"/>
        <v/>
      </c>
    </row>
    <row r="250" spans="1:5">
      <c r="A250" t="str">
        <f t="shared" si="20"/>
        <v/>
      </c>
      <c r="B250" s="1" t="str">
        <f t="shared" si="19"/>
        <v/>
      </c>
      <c r="C250" s="1" t="str">
        <f t="shared" si="21"/>
        <v/>
      </c>
      <c r="D250" s="1" t="str">
        <f t="shared" si="22"/>
        <v/>
      </c>
      <c r="E250" s="1" t="str">
        <f t="shared" si="23"/>
        <v/>
      </c>
    </row>
    <row r="251" spans="1:5">
      <c r="A251" t="str">
        <f t="shared" si="20"/>
        <v/>
      </c>
      <c r="B251" s="1" t="str">
        <f t="shared" si="19"/>
        <v/>
      </c>
      <c r="C251" s="1" t="str">
        <f t="shared" si="21"/>
        <v/>
      </c>
      <c r="D251" s="1" t="str">
        <f t="shared" si="22"/>
        <v/>
      </c>
      <c r="E251" s="1" t="str">
        <f t="shared" si="23"/>
        <v/>
      </c>
    </row>
    <row r="252" spans="1:5">
      <c r="A252" t="str">
        <f t="shared" si="20"/>
        <v/>
      </c>
      <c r="B252" s="1" t="str">
        <f t="shared" si="19"/>
        <v/>
      </c>
      <c r="C252" s="1" t="str">
        <f t="shared" si="21"/>
        <v/>
      </c>
      <c r="D252" s="1" t="str">
        <f t="shared" si="22"/>
        <v/>
      </c>
      <c r="E252" s="1" t="str">
        <f t="shared" si="23"/>
        <v/>
      </c>
    </row>
    <row r="253" spans="1:5">
      <c r="A253" t="str">
        <f t="shared" si="20"/>
        <v/>
      </c>
      <c r="B253" s="1" t="str">
        <f t="shared" si="19"/>
        <v/>
      </c>
      <c r="C253" s="1" t="str">
        <f t="shared" si="21"/>
        <v/>
      </c>
      <c r="D253" s="1" t="str">
        <f t="shared" si="22"/>
        <v/>
      </c>
      <c r="E253" s="1" t="str">
        <f t="shared" si="23"/>
        <v/>
      </c>
    </row>
    <row r="254" spans="1:5">
      <c r="A254" t="str">
        <f t="shared" si="20"/>
        <v/>
      </c>
      <c r="B254" s="1" t="str">
        <f t="shared" si="19"/>
        <v/>
      </c>
      <c r="C254" s="1" t="str">
        <f t="shared" si="21"/>
        <v/>
      </c>
      <c r="D254" s="1" t="str">
        <f t="shared" si="22"/>
        <v/>
      </c>
      <c r="E254" s="1" t="str">
        <f t="shared" si="23"/>
        <v/>
      </c>
    </row>
    <row r="255" spans="1:5">
      <c r="A255" t="str">
        <f t="shared" si="20"/>
        <v/>
      </c>
      <c r="B255" s="1" t="str">
        <f t="shared" si="19"/>
        <v/>
      </c>
      <c r="C255" s="1" t="str">
        <f t="shared" si="21"/>
        <v/>
      </c>
      <c r="D255" s="1" t="str">
        <f t="shared" si="22"/>
        <v/>
      </c>
      <c r="E255" s="1" t="str">
        <f t="shared" si="23"/>
        <v/>
      </c>
    </row>
    <row r="256" spans="1:5">
      <c r="A256" t="str">
        <f t="shared" si="20"/>
        <v/>
      </c>
      <c r="B256" s="1" t="str">
        <f t="shared" si="19"/>
        <v/>
      </c>
      <c r="C256" s="1" t="str">
        <f t="shared" si="21"/>
        <v/>
      </c>
      <c r="D256" s="1" t="str">
        <f t="shared" si="22"/>
        <v/>
      </c>
      <c r="E256" s="1" t="str">
        <f t="shared" si="23"/>
        <v/>
      </c>
    </row>
    <row r="257" spans="1:5">
      <c r="A257" t="str">
        <f t="shared" si="20"/>
        <v/>
      </c>
      <c r="B257" s="1" t="str">
        <f t="shared" si="19"/>
        <v/>
      </c>
      <c r="C257" s="1" t="str">
        <f t="shared" si="21"/>
        <v/>
      </c>
      <c r="D257" s="1" t="str">
        <f t="shared" si="22"/>
        <v/>
      </c>
      <c r="E257" s="1" t="str">
        <f t="shared" si="23"/>
        <v/>
      </c>
    </row>
    <row r="258" spans="1:5">
      <c r="A258" t="str">
        <f t="shared" si="20"/>
        <v/>
      </c>
      <c r="B258" s="1" t="str">
        <f t="shared" si="19"/>
        <v/>
      </c>
      <c r="C258" s="1" t="str">
        <f t="shared" si="21"/>
        <v/>
      </c>
      <c r="D258" s="1" t="str">
        <f t="shared" si="22"/>
        <v/>
      </c>
      <c r="E258" s="1" t="str">
        <f t="shared" si="23"/>
        <v/>
      </c>
    </row>
    <row r="259" spans="1:5">
      <c r="A259" t="str">
        <f t="shared" si="20"/>
        <v/>
      </c>
      <c r="B259" s="1" t="str">
        <f t="shared" si="19"/>
        <v/>
      </c>
      <c r="C259" s="1" t="str">
        <f t="shared" si="21"/>
        <v/>
      </c>
      <c r="D259" s="1" t="str">
        <f t="shared" si="22"/>
        <v/>
      </c>
      <c r="E259" s="1" t="str">
        <f t="shared" si="23"/>
        <v/>
      </c>
    </row>
    <row r="260" spans="1:5">
      <c r="A260" t="str">
        <f t="shared" si="20"/>
        <v/>
      </c>
      <c r="B260" s="1" t="str">
        <f t="shared" si="19"/>
        <v/>
      </c>
      <c r="C260" s="1" t="str">
        <f t="shared" si="21"/>
        <v/>
      </c>
      <c r="D260" s="1" t="str">
        <f t="shared" si="22"/>
        <v/>
      </c>
      <c r="E260" s="1" t="str">
        <f t="shared" si="23"/>
        <v/>
      </c>
    </row>
    <row r="261" spans="1:5">
      <c r="A261" t="str">
        <f t="shared" si="20"/>
        <v/>
      </c>
      <c r="B261" s="1" t="str">
        <f t="shared" si="19"/>
        <v/>
      </c>
      <c r="C261" s="1" t="str">
        <f t="shared" si="21"/>
        <v/>
      </c>
      <c r="D261" s="1" t="str">
        <f t="shared" si="22"/>
        <v/>
      </c>
      <c r="E261" s="1" t="str">
        <f t="shared" si="23"/>
        <v/>
      </c>
    </row>
    <row r="262" spans="1:5">
      <c r="A262" t="str">
        <f t="shared" si="20"/>
        <v/>
      </c>
      <c r="B262" s="1" t="str">
        <f t="shared" si="19"/>
        <v/>
      </c>
      <c r="C262" s="1" t="str">
        <f t="shared" si="21"/>
        <v/>
      </c>
      <c r="D262" s="1" t="str">
        <f t="shared" si="22"/>
        <v/>
      </c>
      <c r="E262" s="1" t="str">
        <f t="shared" si="23"/>
        <v/>
      </c>
    </row>
    <row r="263" spans="1:5">
      <c r="A263" t="str">
        <f t="shared" si="20"/>
        <v/>
      </c>
      <c r="B263" s="1" t="str">
        <f t="shared" si="19"/>
        <v/>
      </c>
      <c r="C263" s="1" t="str">
        <f t="shared" si="21"/>
        <v/>
      </c>
      <c r="D263" s="1" t="str">
        <f t="shared" si="22"/>
        <v/>
      </c>
      <c r="E263" s="1" t="str">
        <f t="shared" si="23"/>
        <v/>
      </c>
    </row>
    <row r="264" spans="1:5">
      <c r="A264" t="str">
        <f t="shared" ref="A264:A327" si="24">IF(($B$7*$B$8&gt;A263),IF(($B$7*$B$8)=A263,"",A263+1),"")</f>
        <v/>
      </c>
      <c r="B264" s="1" t="str">
        <f t="shared" si="19"/>
        <v/>
      </c>
      <c r="C264" s="1" t="str">
        <f t="shared" ref="C264:C327" si="25">IF(A264="","",B264-D264)</f>
        <v/>
      </c>
      <c r="D264" s="1" t="str">
        <f t="shared" ref="D264:D327" si="26">IF(A264="","",(E263*($B$6/$B$8)))</f>
        <v/>
      </c>
      <c r="E264" s="1" t="str">
        <f t="shared" ref="E264:E327" si="27">IF(A264="","",E263-C264)</f>
        <v/>
      </c>
    </row>
    <row r="265" spans="1:5">
      <c r="A265" t="str">
        <f t="shared" si="24"/>
        <v/>
      </c>
      <c r="B265" s="1" t="str">
        <f t="shared" si="19"/>
        <v/>
      </c>
      <c r="C265" s="1" t="str">
        <f t="shared" si="25"/>
        <v/>
      </c>
      <c r="D265" s="1" t="str">
        <f t="shared" si="26"/>
        <v/>
      </c>
      <c r="E265" s="1" t="str">
        <f t="shared" si="27"/>
        <v/>
      </c>
    </row>
    <row r="266" spans="1:5">
      <c r="A266" t="str">
        <f t="shared" si="24"/>
        <v/>
      </c>
      <c r="B266" s="1" t="str">
        <f t="shared" si="19"/>
        <v/>
      </c>
      <c r="C266" s="1" t="str">
        <f t="shared" si="25"/>
        <v/>
      </c>
      <c r="D266" s="1" t="str">
        <f t="shared" si="26"/>
        <v/>
      </c>
      <c r="E266" s="1" t="str">
        <f t="shared" si="27"/>
        <v/>
      </c>
    </row>
    <row r="267" spans="1:5">
      <c r="A267" t="str">
        <f t="shared" si="24"/>
        <v/>
      </c>
      <c r="B267" s="1" t="str">
        <f t="shared" si="19"/>
        <v/>
      </c>
      <c r="C267" s="1" t="str">
        <f t="shared" si="25"/>
        <v/>
      </c>
      <c r="D267" s="1" t="str">
        <f t="shared" si="26"/>
        <v/>
      </c>
      <c r="E267" s="1" t="str">
        <f t="shared" si="27"/>
        <v/>
      </c>
    </row>
    <row r="268" spans="1:5">
      <c r="A268" t="str">
        <f t="shared" si="24"/>
        <v/>
      </c>
      <c r="B268" s="1" t="str">
        <f t="shared" si="19"/>
        <v/>
      </c>
      <c r="C268" s="1" t="str">
        <f t="shared" si="25"/>
        <v/>
      </c>
      <c r="D268" s="1" t="str">
        <f t="shared" si="26"/>
        <v/>
      </c>
      <c r="E268" s="1" t="str">
        <f t="shared" si="27"/>
        <v/>
      </c>
    </row>
    <row r="269" spans="1:5">
      <c r="A269" t="str">
        <f t="shared" si="24"/>
        <v/>
      </c>
      <c r="B269" s="1" t="str">
        <f t="shared" si="19"/>
        <v/>
      </c>
      <c r="C269" s="1" t="str">
        <f t="shared" si="25"/>
        <v/>
      </c>
      <c r="D269" s="1" t="str">
        <f t="shared" si="26"/>
        <v/>
      </c>
      <c r="E269" s="1" t="str">
        <f t="shared" si="27"/>
        <v/>
      </c>
    </row>
    <row r="270" spans="1:5">
      <c r="A270" t="str">
        <f t="shared" si="24"/>
        <v/>
      </c>
      <c r="B270" s="1" t="str">
        <f t="shared" si="19"/>
        <v/>
      </c>
      <c r="C270" s="1" t="str">
        <f t="shared" si="25"/>
        <v/>
      </c>
      <c r="D270" s="1" t="str">
        <f t="shared" si="26"/>
        <v/>
      </c>
      <c r="E270" s="1" t="str">
        <f t="shared" si="27"/>
        <v/>
      </c>
    </row>
    <row r="271" spans="1:5">
      <c r="A271" t="str">
        <f t="shared" si="24"/>
        <v/>
      </c>
      <c r="B271" s="1" t="str">
        <f t="shared" si="19"/>
        <v/>
      </c>
      <c r="C271" s="1" t="str">
        <f t="shared" si="25"/>
        <v/>
      </c>
      <c r="D271" s="1" t="str">
        <f t="shared" si="26"/>
        <v/>
      </c>
      <c r="E271" s="1" t="str">
        <f t="shared" si="27"/>
        <v/>
      </c>
    </row>
    <row r="272" spans="1:5">
      <c r="A272" t="str">
        <f t="shared" si="24"/>
        <v/>
      </c>
      <c r="B272" s="1" t="str">
        <f t="shared" ref="B272:B335" si="28">IF(A272="","",$B$14)</f>
        <v/>
      </c>
      <c r="C272" s="1" t="str">
        <f t="shared" si="25"/>
        <v/>
      </c>
      <c r="D272" s="1" t="str">
        <f t="shared" si="26"/>
        <v/>
      </c>
      <c r="E272" s="1" t="str">
        <f t="shared" si="27"/>
        <v/>
      </c>
    </row>
    <row r="273" spans="1:5">
      <c r="A273" t="str">
        <f t="shared" si="24"/>
        <v/>
      </c>
      <c r="B273" s="1" t="str">
        <f t="shared" si="28"/>
        <v/>
      </c>
      <c r="C273" s="1" t="str">
        <f t="shared" si="25"/>
        <v/>
      </c>
      <c r="D273" s="1" t="str">
        <f t="shared" si="26"/>
        <v/>
      </c>
      <c r="E273" s="1" t="str">
        <f t="shared" si="27"/>
        <v/>
      </c>
    </row>
    <row r="274" spans="1:5">
      <c r="A274" t="str">
        <f t="shared" si="24"/>
        <v/>
      </c>
      <c r="B274" s="1" t="str">
        <f t="shared" si="28"/>
        <v/>
      </c>
      <c r="C274" s="1" t="str">
        <f t="shared" si="25"/>
        <v/>
      </c>
      <c r="D274" s="1" t="str">
        <f t="shared" si="26"/>
        <v/>
      </c>
      <c r="E274" s="1" t="str">
        <f t="shared" si="27"/>
        <v/>
      </c>
    </row>
    <row r="275" spans="1:5">
      <c r="A275" t="str">
        <f t="shared" si="24"/>
        <v/>
      </c>
      <c r="B275" s="1" t="str">
        <f t="shared" si="28"/>
        <v/>
      </c>
      <c r="C275" s="1" t="str">
        <f t="shared" si="25"/>
        <v/>
      </c>
      <c r="D275" s="1" t="str">
        <f t="shared" si="26"/>
        <v/>
      </c>
      <c r="E275" s="1" t="str">
        <f t="shared" si="27"/>
        <v/>
      </c>
    </row>
    <row r="276" spans="1:5">
      <c r="A276" t="str">
        <f t="shared" si="24"/>
        <v/>
      </c>
      <c r="B276" s="1" t="str">
        <f t="shared" si="28"/>
        <v/>
      </c>
      <c r="C276" s="1" t="str">
        <f t="shared" si="25"/>
        <v/>
      </c>
      <c r="D276" s="1" t="str">
        <f t="shared" si="26"/>
        <v/>
      </c>
      <c r="E276" s="1" t="str">
        <f t="shared" si="27"/>
        <v/>
      </c>
    </row>
    <row r="277" spans="1:5">
      <c r="A277" t="str">
        <f t="shared" si="24"/>
        <v/>
      </c>
      <c r="B277" s="1" t="str">
        <f t="shared" si="28"/>
        <v/>
      </c>
      <c r="C277" s="1" t="str">
        <f t="shared" si="25"/>
        <v/>
      </c>
      <c r="D277" s="1" t="str">
        <f t="shared" si="26"/>
        <v/>
      </c>
      <c r="E277" s="1" t="str">
        <f t="shared" si="27"/>
        <v/>
      </c>
    </row>
    <row r="278" spans="1:5">
      <c r="A278" t="str">
        <f t="shared" si="24"/>
        <v/>
      </c>
      <c r="B278" s="1" t="str">
        <f t="shared" si="28"/>
        <v/>
      </c>
      <c r="C278" s="1" t="str">
        <f t="shared" si="25"/>
        <v/>
      </c>
      <c r="D278" s="1" t="str">
        <f t="shared" si="26"/>
        <v/>
      </c>
      <c r="E278" s="1" t="str">
        <f t="shared" si="27"/>
        <v/>
      </c>
    </row>
    <row r="279" spans="1:5">
      <c r="A279" t="str">
        <f t="shared" si="24"/>
        <v/>
      </c>
      <c r="B279" s="1" t="str">
        <f t="shared" si="28"/>
        <v/>
      </c>
      <c r="C279" s="1" t="str">
        <f t="shared" si="25"/>
        <v/>
      </c>
      <c r="D279" s="1" t="str">
        <f t="shared" si="26"/>
        <v/>
      </c>
      <c r="E279" s="1" t="str">
        <f t="shared" si="27"/>
        <v/>
      </c>
    </row>
    <row r="280" spans="1:5">
      <c r="A280" t="str">
        <f t="shared" si="24"/>
        <v/>
      </c>
      <c r="B280" s="1" t="str">
        <f t="shared" si="28"/>
        <v/>
      </c>
      <c r="C280" s="1" t="str">
        <f t="shared" si="25"/>
        <v/>
      </c>
      <c r="D280" s="1" t="str">
        <f t="shared" si="26"/>
        <v/>
      </c>
      <c r="E280" s="1" t="str">
        <f t="shared" si="27"/>
        <v/>
      </c>
    </row>
    <row r="281" spans="1:5">
      <c r="A281" t="str">
        <f t="shared" si="24"/>
        <v/>
      </c>
      <c r="B281" s="1" t="str">
        <f t="shared" si="28"/>
        <v/>
      </c>
      <c r="C281" s="1" t="str">
        <f t="shared" si="25"/>
        <v/>
      </c>
      <c r="D281" s="1" t="str">
        <f t="shared" si="26"/>
        <v/>
      </c>
      <c r="E281" s="1" t="str">
        <f t="shared" si="27"/>
        <v/>
      </c>
    </row>
    <row r="282" spans="1:5">
      <c r="A282" t="str">
        <f t="shared" si="24"/>
        <v/>
      </c>
      <c r="B282" s="1" t="str">
        <f t="shared" si="28"/>
        <v/>
      </c>
      <c r="C282" s="1" t="str">
        <f t="shared" si="25"/>
        <v/>
      </c>
      <c r="D282" s="1" t="str">
        <f t="shared" si="26"/>
        <v/>
      </c>
      <c r="E282" s="1" t="str">
        <f t="shared" si="27"/>
        <v/>
      </c>
    </row>
    <row r="283" spans="1:5">
      <c r="A283" t="str">
        <f t="shared" si="24"/>
        <v/>
      </c>
      <c r="B283" s="1" t="str">
        <f t="shared" si="28"/>
        <v/>
      </c>
      <c r="C283" s="1" t="str">
        <f t="shared" si="25"/>
        <v/>
      </c>
      <c r="D283" s="1" t="str">
        <f t="shared" si="26"/>
        <v/>
      </c>
      <c r="E283" s="1" t="str">
        <f t="shared" si="27"/>
        <v/>
      </c>
    </row>
    <row r="284" spans="1:5">
      <c r="A284" t="str">
        <f t="shared" si="24"/>
        <v/>
      </c>
      <c r="B284" s="1" t="str">
        <f t="shared" si="28"/>
        <v/>
      </c>
      <c r="C284" s="1" t="str">
        <f t="shared" si="25"/>
        <v/>
      </c>
      <c r="D284" s="1" t="str">
        <f t="shared" si="26"/>
        <v/>
      </c>
      <c r="E284" s="1" t="str">
        <f t="shared" si="27"/>
        <v/>
      </c>
    </row>
    <row r="285" spans="1:5">
      <c r="A285" t="str">
        <f t="shared" si="24"/>
        <v/>
      </c>
      <c r="B285" s="1" t="str">
        <f t="shared" si="28"/>
        <v/>
      </c>
      <c r="C285" s="1" t="str">
        <f t="shared" si="25"/>
        <v/>
      </c>
      <c r="D285" s="1" t="str">
        <f t="shared" si="26"/>
        <v/>
      </c>
      <c r="E285" s="1" t="str">
        <f t="shared" si="27"/>
        <v/>
      </c>
    </row>
    <row r="286" spans="1:5">
      <c r="A286" t="str">
        <f t="shared" si="24"/>
        <v/>
      </c>
      <c r="B286" s="1" t="str">
        <f t="shared" si="28"/>
        <v/>
      </c>
      <c r="C286" s="1" t="str">
        <f t="shared" si="25"/>
        <v/>
      </c>
      <c r="D286" s="1" t="str">
        <f t="shared" si="26"/>
        <v/>
      </c>
      <c r="E286" s="1" t="str">
        <f t="shared" si="27"/>
        <v/>
      </c>
    </row>
    <row r="287" spans="1:5">
      <c r="A287" t="str">
        <f t="shared" si="24"/>
        <v/>
      </c>
      <c r="B287" s="1" t="str">
        <f t="shared" si="28"/>
        <v/>
      </c>
      <c r="C287" s="1" t="str">
        <f t="shared" si="25"/>
        <v/>
      </c>
      <c r="D287" s="1" t="str">
        <f t="shared" si="26"/>
        <v/>
      </c>
      <c r="E287" s="1" t="str">
        <f t="shared" si="27"/>
        <v/>
      </c>
    </row>
    <row r="288" spans="1:5">
      <c r="A288" t="str">
        <f t="shared" si="24"/>
        <v/>
      </c>
      <c r="B288" s="1" t="str">
        <f t="shared" si="28"/>
        <v/>
      </c>
      <c r="C288" s="1" t="str">
        <f t="shared" si="25"/>
        <v/>
      </c>
      <c r="D288" s="1" t="str">
        <f t="shared" si="26"/>
        <v/>
      </c>
      <c r="E288" s="1" t="str">
        <f t="shared" si="27"/>
        <v/>
      </c>
    </row>
    <row r="289" spans="1:5">
      <c r="A289" t="str">
        <f t="shared" si="24"/>
        <v/>
      </c>
      <c r="B289" s="1" t="str">
        <f t="shared" si="28"/>
        <v/>
      </c>
      <c r="C289" s="1" t="str">
        <f t="shared" si="25"/>
        <v/>
      </c>
      <c r="D289" s="1" t="str">
        <f t="shared" si="26"/>
        <v/>
      </c>
      <c r="E289" s="1" t="str">
        <f t="shared" si="27"/>
        <v/>
      </c>
    </row>
    <row r="290" spans="1:5">
      <c r="A290" t="str">
        <f t="shared" si="24"/>
        <v/>
      </c>
      <c r="B290" s="1" t="str">
        <f t="shared" si="28"/>
        <v/>
      </c>
      <c r="C290" s="1" t="str">
        <f t="shared" si="25"/>
        <v/>
      </c>
      <c r="D290" s="1" t="str">
        <f t="shared" si="26"/>
        <v/>
      </c>
      <c r="E290" s="1" t="str">
        <f t="shared" si="27"/>
        <v/>
      </c>
    </row>
    <row r="291" spans="1:5">
      <c r="A291" t="str">
        <f t="shared" si="24"/>
        <v/>
      </c>
      <c r="B291" s="1" t="str">
        <f t="shared" si="28"/>
        <v/>
      </c>
      <c r="C291" s="1" t="str">
        <f t="shared" si="25"/>
        <v/>
      </c>
      <c r="D291" s="1" t="str">
        <f t="shared" si="26"/>
        <v/>
      </c>
      <c r="E291" s="1" t="str">
        <f t="shared" si="27"/>
        <v/>
      </c>
    </row>
    <row r="292" spans="1:5">
      <c r="A292" t="str">
        <f t="shared" si="24"/>
        <v/>
      </c>
      <c r="B292" s="1" t="str">
        <f t="shared" si="28"/>
        <v/>
      </c>
      <c r="C292" s="1" t="str">
        <f t="shared" si="25"/>
        <v/>
      </c>
      <c r="D292" s="1" t="str">
        <f t="shared" si="26"/>
        <v/>
      </c>
      <c r="E292" s="1" t="str">
        <f t="shared" si="27"/>
        <v/>
      </c>
    </row>
    <row r="293" spans="1:5">
      <c r="A293" t="str">
        <f t="shared" si="24"/>
        <v/>
      </c>
      <c r="B293" s="1" t="str">
        <f t="shared" si="28"/>
        <v/>
      </c>
      <c r="C293" s="1" t="str">
        <f t="shared" si="25"/>
        <v/>
      </c>
      <c r="D293" s="1" t="str">
        <f t="shared" si="26"/>
        <v/>
      </c>
      <c r="E293" s="1" t="str">
        <f t="shared" si="27"/>
        <v/>
      </c>
    </row>
    <row r="294" spans="1:5">
      <c r="A294" t="str">
        <f t="shared" si="24"/>
        <v/>
      </c>
      <c r="B294" s="1" t="str">
        <f t="shared" si="28"/>
        <v/>
      </c>
      <c r="C294" s="1" t="str">
        <f t="shared" si="25"/>
        <v/>
      </c>
      <c r="D294" s="1" t="str">
        <f t="shared" si="26"/>
        <v/>
      </c>
      <c r="E294" s="1" t="str">
        <f t="shared" si="27"/>
        <v/>
      </c>
    </row>
    <row r="295" spans="1:5">
      <c r="A295" t="str">
        <f t="shared" si="24"/>
        <v/>
      </c>
      <c r="B295" s="1" t="str">
        <f t="shared" si="28"/>
        <v/>
      </c>
      <c r="C295" s="1" t="str">
        <f t="shared" si="25"/>
        <v/>
      </c>
      <c r="D295" s="1" t="str">
        <f t="shared" si="26"/>
        <v/>
      </c>
      <c r="E295" s="1" t="str">
        <f t="shared" si="27"/>
        <v/>
      </c>
    </row>
    <row r="296" spans="1:5">
      <c r="A296" t="str">
        <f t="shared" si="24"/>
        <v/>
      </c>
      <c r="B296" s="1" t="str">
        <f t="shared" si="28"/>
        <v/>
      </c>
      <c r="C296" s="1" t="str">
        <f t="shared" si="25"/>
        <v/>
      </c>
      <c r="D296" s="1" t="str">
        <f t="shared" si="26"/>
        <v/>
      </c>
      <c r="E296" s="1" t="str">
        <f t="shared" si="27"/>
        <v/>
      </c>
    </row>
    <row r="297" spans="1:5">
      <c r="A297" t="str">
        <f t="shared" si="24"/>
        <v/>
      </c>
      <c r="B297" s="1" t="str">
        <f t="shared" si="28"/>
        <v/>
      </c>
      <c r="C297" s="1" t="str">
        <f t="shared" si="25"/>
        <v/>
      </c>
      <c r="D297" s="1" t="str">
        <f t="shared" si="26"/>
        <v/>
      </c>
      <c r="E297" s="1" t="str">
        <f t="shared" si="27"/>
        <v/>
      </c>
    </row>
    <row r="298" spans="1:5">
      <c r="A298" t="str">
        <f t="shared" si="24"/>
        <v/>
      </c>
      <c r="B298" s="1" t="str">
        <f t="shared" si="28"/>
        <v/>
      </c>
      <c r="C298" s="1" t="str">
        <f t="shared" si="25"/>
        <v/>
      </c>
      <c r="D298" s="1" t="str">
        <f t="shared" si="26"/>
        <v/>
      </c>
      <c r="E298" s="1" t="str">
        <f t="shared" si="27"/>
        <v/>
      </c>
    </row>
    <row r="299" spans="1:5">
      <c r="A299" t="str">
        <f t="shared" si="24"/>
        <v/>
      </c>
      <c r="B299" s="1" t="str">
        <f t="shared" si="28"/>
        <v/>
      </c>
      <c r="C299" s="1" t="str">
        <f t="shared" si="25"/>
        <v/>
      </c>
      <c r="D299" s="1" t="str">
        <f t="shared" si="26"/>
        <v/>
      </c>
      <c r="E299" s="1" t="str">
        <f t="shared" si="27"/>
        <v/>
      </c>
    </row>
    <row r="300" spans="1:5">
      <c r="A300" t="str">
        <f t="shared" si="24"/>
        <v/>
      </c>
      <c r="B300" s="1" t="str">
        <f t="shared" si="28"/>
        <v/>
      </c>
      <c r="C300" s="1" t="str">
        <f t="shared" si="25"/>
        <v/>
      </c>
      <c r="D300" s="1" t="str">
        <f t="shared" si="26"/>
        <v/>
      </c>
      <c r="E300" s="1" t="str">
        <f t="shared" si="27"/>
        <v/>
      </c>
    </row>
    <row r="301" spans="1:5">
      <c r="A301" t="str">
        <f t="shared" si="24"/>
        <v/>
      </c>
      <c r="B301" s="1" t="str">
        <f t="shared" si="28"/>
        <v/>
      </c>
      <c r="C301" s="1" t="str">
        <f t="shared" si="25"/>
        <v/>
      </c>
      <c r="D301" s="1" t="str">
        <f t="shared" si="26"/>
        <v/>
      </c>
      <c r="E301" s="1" t="str">
        <f t="shared" si="27"/>
        <v/>
      </c>
    </row>
    <row r="302" spans="1:5">
      <c r="A302" t="str">
        <f t="shared" si="24"/>
        <v/>
      </c>
      <c r="B302" s="1" t="str">
        <f t="shared" si="28"/>
        <v/>
      </c>
      <c r="C302" s="1" t="str">
        <f t="shared" si="25"/>
        <v/>
      </c>
      <c r="D302" s="1" t="str">
        <f t="shared" si="26"/>
        <v/>
      </c>
      <c r="E302" s="1" t="str">
        <f t="shared" si="27"/>
        <v/>
      </c>
    </row>
    <row r="303" spans="1:5">
      <c r="A303" t="str">
        <f t="shared" si="24"/>
        <v/>
      </c>
      <c r="B303" s="1" t="str">
        <f t="shared" si="28"/>
        <v/>
      </c>
      <c r="C303" s="1" t="str">
        <f t="shared" si="25"/>
        <v/>
      </c>
      <c r="D303" s="1" t="str">
        <f t="shared" si="26"/>
        <v/>
      </c>
      <c r="E303" s="1" t="str">
        <f t="shared" si="27"/>
        <v/>
      </c>
    </row>
    <row r="304" spans="1:5">
      <c r="A304" t="str">
        <f t="shared" si="24"/>
        <v/>
      </c>
      <c r="B304" s="1" t="str">
        <f t="shared" si="28"/>
        <v/>
      </c>
      <c r="C304" s="1" t="str">
        <f t="shared" si="25"/>
        <v/>
      </c>
      <c r="D304" s="1" t="str">
        <f t="shared" si="26"/>
        <v/>
      </c>
      <c r="E304" s="1" t="str">
        <f t="shared" si="27"/>
        <v/>
      </c>
    </row>
    <row r="305" spans="1:5">
      <c r="A305" t="str">
        <f t="shared" si="24"/>
        <v/>
      </c>
      <c r="B305" s="1" t="str">
        <f t="shared" si="28"/>
        <v/>
      </c>
      <c r="C305" s="1" t="str">
        <f t="shared" si="25"/>
        <v/>
      </c>
      <c r="D305" s="1" t="str">
        <f t="shared" si="26"/>
        <v/>
      </c>
      <c r="E305" s="1" t="str">
        <f t="shared" si="27"/>
        <v/>
      </c>
    </row>
    <row r="306" spans="1:5">
      <c r="A306" t="str">
        <f t="shared" si="24"/>
        <v/>
      </c>
      <c r="B306" s="1" t="str">
        <f t="shared" si="28"/>
        <v/>
      </c>
      <c r="C306" s="1" t="str">
        <f t="shared" si="25"/>
        <v/>
      </c>
      <c r="D306" s="1" t="str">
        <f t="shared" si="26"/>
        <v/>
      </c>
      <c r="E306" s="1" t="str">
        <f t="shared" si="27"/>
        <v/>
      </c>
    </row>
    <row r="307" spans="1:5">
      <c r="A307" t="str">
        <f t="shared" si="24"/>
        <v/>
      </c>
      <c r="B307" s="1" t="str">
        <f t="shared" si="28"/>
        <v/>
      </c>
      <c r="C307" s="1" t="str">
        <f t="shared" si="25"/>
        <v/>
      </c>
      <c r="D307" s="1" t="str">
        <f t="shared" si="26"/>
        <v/>
      </c>
      <c r="E307" s="1" t="str">
        <f t="shared" si="27"/>
        <v/>
      </c>
    </row>
    <row r="308" spans="1:5">
      <c r="A308" t="str">
        <f t="shared" si="24"/>
        <v/>
      </c>
      <c r="B308" s="1" t="str">
        <f t="shared" si="28"/>
        <v/>
      </c>
      <c r="C308" s="1" t="str">
        <f t="shared" si="25"/>
        <v/>
      </c>
      <c r="D308" s="1" t="str">
        <f t="shared" si="26"/>
        <v/>
      </c>
      <c r="E308" s="1" t="str">
        <f t="shared" si="27"/>
        <v/>
      </c>
    </row>
    <row r="309" spans="1:5">
      <c r="A309" t="str">
        <f t="shared" si="24"/>
        <v/>
      </c>
      <c r="B309" s="1" t="str">
        <f t="shared" si="28"/>
        <v/>
      </c>
      <c r="C309" s="1" t="str">
        <f t="shared" si="25"/>
        <v/>
      </c>
      <c r="D309" s="1" t="str">
        <f t="shared" si="26"/>
        <v/>
      </c>
      <c r="E309" s="1" t="str">
        <f t="shared" si="27"/>
        <v/>
      </c>
    </row>
    <row r="310" spans="1:5">
      <c r="A310" t="str">
        <f t="shared" si="24"/>
        <v/>
      </c>
      <c r="B310" s="1" t="str">
        <f t="shared" si="28"/>
        <v/>
      </c>
      <c r="C310" s="1" t="str">
        <f t="shared" si="25"/>
        <v/>
      </c>
      <c r="D310" s="1" t="str">
        <f t="shared" si="26"/>
        <v/>
      </c>
      <c r="E310" s="1" t="str">
        <f t="shared" si="27"/>
        <v/>
      </c>
    </row>
    <row r="311" spans="1:5">
      <c r="A311" t="str">
        <f t="shared" si="24"/>
        <v/>
      </c>
      <c r="B311" s="1" t="str">
        <f t="shared" si="28"/>
        <v/>
      </c>
      <c r="C311" s="1" t="str">
        <f t="shared" si="25"/>
        <v/>
      </c>
      <c r="D311" s="1" t="str">
        <f t="shared" si="26"/>
        <v/>
      </c>
      <c r="E311" s="1" t="str">
        <f t="shared" si="27"/>
        <v/>
      </c>
    </row>
    <row r="312" spans="1:5">
      <c r="A312" t="str">
        <f t="shared" si="24"/>
        <v/>
      </c>
      <c r="B312" s="1" t="str">
        <f t="shared" si="28"/>
        <v/>
      </c>
      <c r="C312" s="1" t="str">
        <f t="shared" si="25"/>
        <v/>
      </c>
      <c r="D312" s="1" t="str">
        <f t="shared" si="26"/>
        <v/>
      </c>
      <c r="E312" s="1" t="str">
        <f t="shared" si="27"/>
        <v/>
      </c>
    </row>
    <row r="313" spans="1:5">
      <c r="A313" t="str">
        <f t="shared" si="24"/>
        <v/>
      </c>
      <c r="B313" s="1" t="str">
        <f t="shared" si="28"/>
        <v/>
      </c>
      <c r="C313" s="1" t="str">
        <f t="shared" si="25"/>
        <v/>
      </c>
      <c r="D313" s="1" t="str">
        <f t="shared" si="26"/>
        <v/>
      </c>
      <c r="E313" s="1" t="str">
        <f t="shared" si="27"/>
        <v/>
      </c>
    </row>
    <row r="314" spans="1:5">
      <c r="A314" t="str">
        <f t="shared" si="24"/>
        <v/>
      </c>
      <c r="B314" s="1" t="str">
        <f t="shared" si="28"/>
        <v/>
      </c>
      <c r="C314" s="1" t="str">
        <f t="shared" si="25"/>
        <v/>
      </c>
      <c r="D314" s="1" t="str">
        <f t="shared" si="26"/>
        <v/>
      </c>
      <c r="E314" s="1" t="str">
        <f t="shared" si="27"/>
        <v/>
      </c>
    </row>
    <row r="315" spans="1:5">
      <c r="A315" t="str">
        <f t="shared" si="24"/>
        <v/>
      </c>
      <c r="B315" s="1" t="str">
        <f t="shared" si="28"/>
        <v/>
      </c>
      <c r="C315" s="1" t="str">
        <f t="shared" si="25"/>
        <v/>
      </c>
      <c r="D315" s="1" t="str">
        <f t="shared" si="26"/>
        <v/>
      </c>
      <c r="E315" s="1" t="str">
        <f t="shared" si="27"/>
        <v/>
      </c>
    </row>
    <row r="316" spans="1:5">
      <c r="A316" t="str">
        <f t="shared" si="24"/>
        <v/>
      </c>
      <c r="B316" s="1" t="str">
        <f t="shared" si="28"/>
        <v/>
      </c>
      <c r="C316" s="1" t="str">
        <f t="shared" si="25"/>
        <v/>
      </c>
      <c r="D316" s="1" t="str">
        <f t="shared" si="26"/>
        <v/>
      </c>
      <c r="E316" s="1" t="str">
        <f t="shared" si="27"/>
        <v/>
      </c>
    </row>
    <row r="317" spans="1:5">
      <c r="A317" t="str">
        <f t="shared" si="24"/>
        <v/>
      </c>
      <c r="B317" s="1" t="str">
        <f t="shared" si="28"/>
        <v/>
      </c>
      <c r="C317" s="1" t="str">
        <f t="shared" si="25"/>
        <v/>
      </c>
      <c r="D317" s="1" t="str">
        <f t="shared" si="26"/>
        <v/>
      </c>
      <c r="E317" s="1" t="str">
        <f t="shared" si="27"/>
        <v/>
      </c>
    </row>
    <row r="318" spans="1:5">
      <c r="A318" t="str">
        <f t="shared" si="24"/>
        <v/>
      </c>
      <c r="B318" s="1" t="str">
        <f t="shared" si="28"/>
        <v/>
      </c>
      <c r="C318" s="1" t="str">
        <f t="shared" si="25"/>
        <v/>
      </c>
      <c r="D318" s="1" t="str">
        <f t="shared" si="26"/>
        <v/>
      </c>
      <c r="E318" s="1" t="str">
        <f t="shared" si="27"/>
        <v/>
      </c>
    </row>
    <row r="319" spans="1:5">
      <c r="A319" t="str">
        <f t="shared" si="24"/>
        <v/>
      </c>
      <c r="B319" s="1" t="str">
        <f t="shared" si="28"/>
        <v/>
      </c>
      <c r="C319" s="1" t="str">
        <f t="shared" si="25"/>
        <v/>
      </c>
      <c r="D319" s="1" t="str">
        <f t="shared" si="26"/>
        <v/>
      </c>
      <c r="E319" s="1" t="str">
        <f t="shared" si="27"/>
        <v/>
      </c>
    </row>
    <row r="320" spans="1:5">
      <c r="A320" t="str">
        <f t="shared" si="24"/>
        <v/>
      </c>
      <c r="B320" s="1" t="str">
        <f t="shared" si="28"/>
        <v/>
      </c>
      <c r="C320" s="1" t="str">
        <f t="shared" si="25"/>
        <v/>
      </c>
      <c r="D320" s="1" t="str">
        <f t="shared" si="26"/>
        <v/>
      </c>
      <c r="E320" s="1" t="str">
        <f t="shared" si="27"/>
        <v/>
      </c>
    </row>
    <row r="321" spans="1:5">
      <c r="A321" t="str">
        <f t="shared" si="24"/>
        <v/>
      </c>
      <c r="B321" s="1" t="str">
        <f t="shared" si="28"/>
        <v/>
      </c>
      <c r="C321" s="1" t="str">
        <f t="shared" si="25"/>
        <v/>
      </c>
      <c r="D321" s="1" t="str">
        <f t="shared" si="26"/>
        <v/>
      </c>
      <c r="E321" s="1" t="str">
        <f t="shared" si="27"/>
        <v/>
      </c>
    </row>
    <row r="322" spans="1:5">
      <c r="A322" t="str">
        <f t="shared" si="24"/>
        <v/>
      </c>
      <c r="B322" s="1" t="str">
        <f t="shared" si="28"/>
        <v/>
      </c>
      <c r="C322" s="1" t="str">
        <f t="shared" si="25"/>
        <v/>
      </c>
      <c r="D322" s="1" t="str">
        <f t="shared" si="26"/>
        <v/>
      </c>
      <c r="E322" s="1" t="str">
        <f t="shared" si="27"/>
        <v/>
      </c>
    </row>
    <row r="323" spans="1:5">
      <c r="A323" t="str">
        <f t="shared" si="24"/>
        <v/>
      </c>
      <c r="B323" s="1" t="str">
        <f t="shared" si="28"/>
        <v/>
      </c>
      <c r="C323" s="1" t="str">
        <f t="shared" si="25"/>
        <v/>
      </c>
      <c r="D323" s="1" t="str">
        <f t="shared" si="26"/>
        <v/>
      </c>
      <c r="E323" s="1" t="str">
        <f t="shared" si="27"/>
        <v/>
      </c>
    </row>
    <row r="324" spans="1:5">
      <c r="A324" t="str">
        <f t="shared" si="24"/>
        <v/>
      </c>
      <c r="B324" s="1" t="str">
        <f t="shared" si="28"/>
        <v/>
      </c>
      <c r="C324" s="1" t="str">
        <f t="shared" si="25"/>
        <v/>
      </c>
      <c r="D324" s="1" t="str">
        <f t="shared" si="26"/>
        <v/>
      </c>
      <c r="E324" s="1" t="str">
        <f t="shared" si="27"/>
        <v/>
      </c>
    </row>
    <row r="325" spans="1:5">
      <c r="A325" t="str">
        <f t="shared" si="24"/>
        <v/>
      </c>
      <c r="B325" s="1" t="str">
        <f t="shared" si="28"/>
        <v/>
      </c>
      <c r="C325" s="1" t="str">
        <f t="shared" si="25"/>
        <v/>
      </c>
      <c r="D325" s="1" t="str">
        <f t="shared" si="26"/>
        <v/>
      </c>
      <c r="E325" s="1" t="str">
        <f t="shared" si="27"/>
        <v/>
      </c>
    </row>
    <row r="326" spans="1:5">
      <c r="A326" t="str">
        <f t="shared" si="24"/>
        <v/>
      </c>
      <c r="B326" s="1" t="str">
        <f t="shared" si="28"/>
        <v/>
      </c>
      <c r="C326" s="1" t="str">
        <f t="shared" si="25"/>
        <v/>
      </c>
      <c r="D326" s="1" t="str">
        <f t="shared" si="26"/>
        <v/>
      </c>
      <c r="E326" s="1" t="str">
        <f t="shared" si="27"/>
        <v/>
      </c>
    </row>
    <row r="327" spans="1:5">
      <c r="A327" t="str">
        <f t="shared" si="24"/>
        <v/>
      </c>
      <c r="B327" s="1" t="str">
        <f t="shared" si="28"/>
        <v/>
      </c>
      <c r="C327" s="1" t="str">
        <f t="shared" si="25"/>
        <v/>
      </c>
      <c r="D327" s="1" t="str">
        <f t="shared" si="26"/>
        <v/>
      </c>
      <c r="E327" s="1" t="str">
        <f t="shared" si="27"/>
        <v/>
      </c>
    </row>
    <row r="328" spans="1:5">
      <c r="A328" t="str">
        <f t="shared" ref="A328:A391" si="29">IF(($B$7*$B$8&gt;A327),IF(($B$7*$B$8)=A327,"",A327+1),"")</f>
        <v/>
      </c>
      <c r="B328" s="1" t="str">
        <f t="shared" si="28"/>
        <v/>
      </c>
      <c r="C328" s="1" t="str">
        <f t="shared" ref="C328:C391" si="30">IF(A328="","",B328-D328)</f>
        <v/>
      </c>
      <c r="D328" s="1" t="str">
        <f t="shared" ref="D328:D391" si="31">IF(A328="","",(E327*($B$6/$B$8)))</f>
        <v/>
      </c>
      <c r="E328" s="1" t="str">
        <f t="shared" ref="E328:E391" si="32">IF(A328="","",E327-C328)</f>
        <v/>
      </c>
    </row>
    <row r="329" spans="1:5">
      <c r="A329" t="str">
        <f t="shared" si="29"/>
        <v/>
      </c>
      <c r="B329" s="1" t="str">
        <f t="shared" si="28"/>
        <v/>
      </c>
      <c r="C329" s="1" t="str">
        <f t="shared" si="30"/>
        <v/>
      </c>
      <c r="D329" s="1" t="str">
        <f t="shared" si="31"/>
        <v/>
      </c>
      <c r="E329" s="1" t="str">
        <f t="shared" si="32"/>
        <v/>
      </c>
    </row>
    <row r="330" spans="1:5">
      <c r="A330" t="str">
        <f t="shared" si="29"/>
        <v/>
      </c>
      <c r="B330" s="1" t="str">
        <f t="shared" si="28"/>
        <v/>
      </c>
      <c r="C330" s="1" t="str">
        <f t="shared" si="30"/>
        <v/>
      </c>
      <c r="D330" s="1" t="str">
        <f t="shared" si="31"/>
        <v/>
      </c>
      <c r="E330" s="1" t="str">
        <f t="shared" si="32"/>
        <v/>
      </c>
    </row>
    <row r="331" spans="1:5">
      <c r="A331" t="str">
        <f t="shared" si="29"/>
        <v/>
      </c>
      <c r="B331" s="1" t="str">
        <f t="shared" si="28"/>
        <v/>
      </c>
      <c r="C331" s="1" t="str">
        <f t="shared" si="30"/>
        <v/>
      </c>
      <c r="D331" s="1" t="str">
        <f t="shared" si="31"/>
        <v/>
      </c>
      <c r="E331" s="1" t="str">
        <f t="shared" si="32"/>
        <v/>
      </c>
    </row>
    <row r="332" spans="1:5">
      <c r="A332" t="str">
        <f t="shared" si="29"/>
        <v/>
      </c>
      <c r="B332" s="1" t="str">
        <f t="shared" si="28"/>
        <v/>
      </c>
      <c r="C332" s="1" t="str">
        <f t="shared" si="30"/>
        <v/>
      </c>
      <c r="D332" s="1" t="str">
        <f t="shared" si="31"/>
        <v/>
      </c>
      <c r="E332" s="1" t="str">
        <f t="shared" si="32"/>
        <v/>
      </c>
    </row>
    <row r="333" spans="1:5">
      <c r="A333" t="str">
        <f t="shared" si="29"/>
        <v/>
      </c>
      <c r="B333" s="1" t="str">
        <f t="shared" si="28"/>
        <v/>
      </c>
      <c r="C333" s="1" t="str">
        <f t="shared" si="30"/>
        <v/>
      </c>
      <c r="D333" s="1" t="str">
        <f t="shared" si="31"/>
        <v/>
      </c>
      <c r="E333" s="1" t="str">
        <f t="shared" si="32"/>
        <v/>
      </c>
    </row>
    <row r="334" spans="1:5">
      <c r="A334" t="str">
        <f t="shared" si="29"/>
        <v/>
      </c>
      <c r="B334" s="1" t="str">
        <f t="shared" si="28"/>
        <v/>
      </c>
      <c r="C334" s="1" t="str">
        <f t="shared" si="30"/>
        <v/>
      </c>
      <c r="D334" s="1" t="str">
        <f t="shared" si="31"/>
        <v/>
      </c>
      <c r="E334" s="1" t="str">
        <f t="shared" si="32"/>
        <v/>
      </c>
    </row>
    <row r="335" spans="1:5">
      <c r="A335" t="str">
        <f t="shared" si="29"/>
        <v/>
      </c>
      <c r="B335" s="1" t="str">
        <f t="shared" si="28"/>
        <v/>
      </c>
      <c r="C335" s="1" t="str">
        <f t="shared" si="30"/>
        <v/>
      </c>
      <c r="D335" s="1" t="str">
        <f t="shared" si="31"/>
        <v/>
      </c>
      <c r="E335" s="1" t="str">
        <f t="shared" si="32"/>
        <v/>
      </c>
    </row>
    <row r="336" spans="1:5">
      <c r="A336" t="str">
        <f t="shared" si="29"/>
        <v/>
      </c>
      <c r="B336" s="1" t="str">
        <f t="shared" ref="B336:B399" si="33">IF(A336="","",$B$14)</f>
        <v/>
      </c>
      <c r="C336" s="1" t="str">
        <f t="shared" si="30"/>
        <v/>
      </c>
      <c r="D336" s="1" t="str">
        <f t="shared" si="31"/>
        <v/>
      </c>
      <c r="E336" s="1" t="str">
        <f t="shared" si="32"/>
        <v/>
      </c>
    </row>
    <row r="337" spans="1:5">
      <c r="A337" t="str">
        <f t="shared" si="29"/>
        <v/>
      </c>
      <c r="B337" s="1" t="str">
        <f t="shared" si="33"/>
        <v/>
      </c>
      <c r="C337" s="1" t="str">
        <f t="shared" si="30"/>
        <v/>
      </c>
      <c r="D337" s="1" t="str">
        <f t="shared" si="31"/>
        <v/>
      </c>
      <c r="E337" s="1" t="str">
        <f t="shared" si="32"/>
        <v/>
      </c>
    </row>
    <row r="338" spans="1:5">
      <c r="A338" t="str">
        <f t="shared" si="29"/>
        <v/>
      </c>
      <c r="B338" s="1" t="str">
        <f t="shared" si="33"/>
        <v/>
      </c>
      <c r="C338" s="1" t="str">
        <f t="shared" si="30"/>
        <v/>
      </c>
      <c r="D338" s="1" t="str">
        <f t="shared" si="31"/>
        <v/>
      </c>
      <c r="E338" s="1" t="str">
        <f t="shared" si="32"/>
        <v/>
      </c>
    </row>
    <row r="339" spans="1:5">
      <c r="A339" t="str">
        <f t="shared" si="29"/>
        <v/>
      </c>
      <c r="B339" s="1" t="str">
        <f t="shared" si="33"/>
        <v/>
      </c>
      <c r="C339" s="1" t="str">
        <f t="shared" si="30"/>
        <v/>
      </c>
      <c r="D339" s="1" t="str">
        <f t="shared" si="31"/>
        <v/>
      </c>
      <c r="E339" s="1" t="str">
        <f t="shared" si="32"/>
        <v/>
      </c>
    </row>
    <row r="340" spans="1:5">
      <c r="A340" t="str">
        <f t="shared" si="29"/>
        <v/>
      </c>
      <c r="B340" s="1" t="str">
        <f t="shared" si="33"/>
        <v/>
      </c>
      <c r="C340" s="1" t="str">
        <f t="shared" si="30"/>
        <v/>
      </c>
      <c r="D340" s="1" t="str">
        <f t="shared" si="31"/>
        <v/>
      </c>
      <c r="E340" s="1" t="str">
        <f t="shared" si="32"/>
        <v/>
      </c>
    </row>
    <row r="341" spans="1:5">
      <c r="A341" t="str">
        <f t="shared" si="29"/>
        <v/>
      </c>
      <c r="B341" s="1" t="str">
        <f t="shared" si="33"/>
        <v/>
      </c>
      <c r="C341" s="1" t="str">
        <f t="shared" si="30"/>
        <v/>
      </c>
      <c r="D341" s="1" t="str">
        <f t="shared" si="31"/>
        <v/>
      </c>
      <c r="E341" s="1" t="str">
        <f t="shared" si="32"/>
        <v/>
      </c>
    </row>
    <row r="342" spans="1:5">
      <c r="A342" t="str">
        <f t="shared" si="29"/>
        <v/>
      </c>
      <c r="B342" s="1" t="str">
        <f t="shared" si="33"/>
        <v/>
      </c>
      <c r="C342" s="1" t="str">
        <f t="shared" si="30"/>
        <v/>
      </c>
      <c r="D342" s="1" t="str">
        <f t="shared" si="31"/>
        <v/>
      </c>
      <c r="E342" s="1" t="str">
        <f t="shared" si="32"/>
        <v/>
      </c>
    </row>
    <row r="343" spans="1:5">
      <c r="A343" t="str">
        <f t="shared" si="29"/>
        <v/>
      </c>
      <c r="B343" s="1" t="str">
        <f t="shared" si="33"/>
        <v/>
      </c>
      <c r="C343" s="1" t="str">
        <f t="shared" si="30"/>
        <v/>
      </c>
      <c r="D343" s="1" t="str">
        <f t="shared" si="31"/>
        <v/>
      </c>
      <c r="E343" s="1" t="str">
        <f t="shared" si="32"/>
        <v/>
      </c>
    </row>
    <row r="344" spans="1:5">
      <c r="A344" t="str">
        <f t="shared" si="29"/>
        <v/>
      </c>
      <c r="B344" s="1" t="str">
        <f t="shared" si="33"/>
        <v/>
      </c>
      <c r="C344" s="1" t="str">
        <f t="shared" si="30"/>
        <v/>
      </c>
      <c r="D344" s="1" t="str">
        <f t="shared" si="31"/>
        <v/>
      </c>
      <c r="E344" s="1" t="str">
        <f t="shared" si="32"/>
        <v/>
      </c>
    </row>
    <row r="345" spans="1:5">
      <c r="A345" t="str">
        <f t="shared" si="29"/>
        <v/>
      </c>
      <c r="B345" s="1" t="str">
        <f t="shared" si="33"/>
        <v/>
      </c>
      <c r="C345" s="1" t="str">
        <f t="shared" si="30"/>
        <v/>
      </c>
      <c r="D345" s="1" t="str">
        <f t="shared" si="31"/>
        <v/>
      </c>
      <c r="E345" s="1" t="str">
        <f t="shared" si="32"/>
        <v/>
      </c>
    </row>
    <row r="346" spans="1:5">
      <c r="A346" t="str">
        <f t="shared" si="29"/>
        <v/>
      </c>
      <c r="B346" s="1" t="str">
        <f t="shared" si="33"/>
        <v/>
      </c>
      <c r="C346" s="1" t="str">
        <f t="shared" si="30"/>
        <v/>
      </c>
      <c r="D346" s="1" t="str">
        <f t="shared" si="31"/>
        <v/>
      </c>
      <c r="E346" s="1" t="str">
        <f t="shared" si="32"/>
        <v/>
      </c>
    </row>
    <row r="347" spans="1:5">
      <c r="A347" t="str">
        <f t="shared" si="29"/>
        <v/>
      </c>
      <c r="B347" s="1" t="str">
        <f t="shared" si="33"/>
        <v/>
      </c>
      <c r="C347" s="1" t="str">
        <f t="shared" si="30"/>
        <v/>
      </c>
      <c r="D347" s="1" t="str">
        <f t="shared" si="31"/>
        <v/>
      </c>
      <c r="E347" s="1" t="str">
        <f t="shared" si="32"/>
        <v/>
      </c>
    </row>
    <row r="348" spans="1:5">
      <c r="A348" t="str">
        <f t="shared" si="29"/>
        <v/>
      </c>
      <c r="B348" s="1" t="str">
        <f t="shared" si="33"/>
        <v/>
      </c>
      <c r="C348" s="1" t="str">
        <f t="shared" si="30"/>
        <v/>
      </c>
      <c r="D348" s="1" t="str">
        <f t="shared" si="31"/>
        <v/>
      </c>
      <c r="E348" s="1" t="str">
        <f t="shared" si="32"/>
        <v/>
      </c>
    </row>
    <row r="349" spans="1:5">
      <c r="A349" t="str">
        <f t="shared" si="29"/>
        <v/>
      </c>
      <c r="B349" s="1" t="str">
        <f t="shared" si="33"/>
        <v/>
      </c>
      <c r="C349" s="1" t="str">
        <f t="shared" si="30"/>
        <v/>
      </c>
      <c r="D349" s="1" t="str">
        <f t="shared" si="31"/>
        <v/>
      </c>
      <c r="E349" s="1" t="str">
        <f t="shared" si="32"/>
        <v/>
      </c>
    </row>
    <row r="350" spans="1:5">
      <c r="A350" t="str">
        <f t="shared" si="29"/>
        <v/>
      </c>
      <c r="B350" s="1" t="str">
        <f t="shared" si="33"/>
        <v/>
      </c>
      <c r="C350" s="1" t="str">
        <f t="shared" si="30"/>
        <v/>
      </c>
      <c r="D350" s="1" t="str">
        <f t="shared" si="31"/>
        <v/>
      </c>
      <c r="E350" s="1" t="str">
        <f t="shared" si="32"/>
        <v/>
      </c>
    </row>
    <row r="351" spans="1:5">
      <c r="A351" t="str">
        <f t="shared" si="29"/>
        <v/>
      </c>
      <c r="B351" s="1" t="str">
        <f t="shared" si="33"/>
        <v/>
      </c>
      <c r="C351" s="1" t="str">
        <f t="shared" si="30"/>
        <v/>
      </c>
      <c r="D351" s="1" t="str">
        <f t="shared" si="31"/>
        <v/>
      </c>
      <c r="E351" s="1" t="str">
        <f t="shared" si="32"/>
        <v/>
      </c>
    </row>
    <row r="352" spans="1:5">
      <c r="A352" t="str">
        <f t="shared" si="29"/>
        <v/>
      </c>
      <c r="B352" s="1" t="str">
        <f t="shared" si="33"/>
        <v/>
      </c>
      <c r="C352" s="1" t="str">
        <f t="shared" si="30"/>
        <v/>
      </c>
      <c r="D352" s="1" t="str">
        <f t="shared" si="31"/>
        <v/>
      </c>
      <c r="E352" s="1" t="str">
        <f t="shared" si="32"/>
        <v/>
      </c>
    </row>
    <row r="353" spans="1:5">
      <c r="A353" t="str">
        <f t="shared" si="29"/>
        <v/>
      </c>
      <c r="B353" s="1" t="str">
        <f t="shared" si="33"/>
        <v/>
      </c>
      <c r="C353" s="1" t="str">
        <f t="shared" si="30"/>
        <v/>
      </c>
      <c r="D353" s="1" t="str">
        <f t="shared" si="31"/>
        <v/>
      </c>
      <c r="E353" s="1" t="str">
        <f t="shared" si="32"/>
        <v/>
      </c>
    </row>
    <row r="354" spans="1:5">
      <c r="A354" t="str">
        <f t="shared" si="29"/>
        <v/>
      </c>
      <c r="B354" s="1" t="str">
        <f t="shared" si="33"/>
        <v/>
      </c>
      <c r="C354" s="1" t="str">
        <f t="shared" si="30"/>
        <v/>
      </c>
      <c r="D354" s="1" t="str">
        <f t="shared" si="31"/>
        <v/>
      </c>
      <c r="E354" s="1" t="str">
        <f t="shared" si="32"/>
        <v/>
      </c>
    </row>
    <row r="355" spans="1:5">
      <c r="A355" t="str">
        <f t="shared" si="29"/>
        <v/>
      </c>
      <c r="B355" s="1" t="str">
        <f t="shared" si="33"/>
        <v/>
      </c>
      <c r="C355" s="1" t="str">
        <f t="shared" si="30"/>
        <v/>
      </c>
      <c r="D355" s="1" t="str">
        <f t="shared" si="31"/>
        <v/>
      </c>
      <c r="E355" s="1" t="str">
        <f t="shared" si="32"/>
        <v/>
      </c>
    </row>
    <row r="356" spans="1:5">
      <c r="A356" t="str">
        <f t="shared" si="29"/>
        <v/>
      </c>
      <c r="B356" s="1" t="str">
        <f t="shared" si="33"/>
        <v/>
      </c>
      <c r="C356" s="1" t="str">
        <f t="shared" si="30"/>
        <v/>
      </c>
      <c r="D356" s="1" t="str">
        <f t="shared" si="31"/>
        <v/>
      </c>
      <c r="E356" s="1" t="str">
        <f t="shared" si="32"/>
        <v/>
      </c>
    </row>
    <row r="357" spans="1:5">
      <c r="A357" t="str">
        <f t="shared" si="29"/>
        <v/>
      </c>
      <c r="B357" s="1" t="str">
        <f t="shared" si="33"/>
        <v/>
      </c>
      <c r="C357" s="1" t="str">
        <f t="shared" si="30"/>
        <v/>
      </c>
      <c r="D357" s="1" t="str">
        <f t="shared" si="31"/>
        <v/>
      </c>
      <c r="E357" s="1" t="str">
        <f t="shared" si="32"/>
        <v/>
      </c>
    </row>
    <row r="358" spans="1:5">
      <c r="A358" t="str">
        <f t="shared" si="29"/>
        <v/>
      </c>
      <c r="B358" s="1" t="str">
        <f t="shared" si="33"/>
        <v/>
      </c>
      <c r="C358" s="1" t="str">
        <f t="shared" si="30"/>
        <v/>
      </c>
      <c r="D358" s="1" t="str">
        <f t="shared" si="31"/>
        <v/>
      </c>
      <c r="E358" s="1" t="str">
        <f t="shared" si="32"/>
        <v/>
      </c>
    </row>
    <row r="359" spans="1:5">
      <c r="A359" t="str">
        <f t="shared" si="29"/>
        <v/>
      </c>
      <c r="B359" s="1" t="str">
        <f t="shared" si="33"/>
        <v/>
      </c>
      <c r="C359" s="1" t="str">
        <f t="shared" si="30"/>
        <v/>
      </c>
      <c r="D359" s="1" t="str">
        <f t="shared" si="31"/>
        <v/>
      </c>
      <c r="E359" s="1" t="str">
        <f t="shared" si="32"/>
        <v/>
      </c>
    </row>
    <row r="360" spans="1:5">
      <c r="A360" t="str">
        <f t="shared" si="29"/>
        <v/>
      </c>
      <c r="B360" s="1" t="str">
        <f t="shared" si="33"/>
        <v/>
      </c>
      <c r="C360" s="1" t="str">
        <f t="shared" si="30"/>
        <v/>
      </c>
      <c r="D360" s="1" t="str">
        <f t="shared" si="31"/>
        <v/>
      </c>
      <c r="E360" s="1" t="str">
        <f t="shared" si="32"/>
        <v/>
      </c>
    </row>
    <row r="361" spans="1:5">
      <c r="A361" t="str">
        <f t="shared" si="29"/>
        <v/>
      </c>
      <c r="B361" s="1" t="str">
        <f t="shared" si="33"/>
        <v/>
      </c>
      <c r="C361" s="1" t="str">
        <f t="shared" si="30"/>
        <v/>
      </c>
      <c r="D361" s="1" t="str">
        <f t="shared" si="31"/>
        <v/>
      </c>
      <c r="E361" s="1" t="str">
        <f t="shared" si="32"/>
        <v/>
      </c>
    </row>
    <row r="362" spans="1:5">
      <c r="A362" t="str">
        <f t="shared" si="29"/>
        <v/>
      </c>
      <c r="B362" s="1" t="str">
        <f t="shared" si="33"/>
        <v/>
      </c>
      <c r="C362" s="1" t="str">
        <f t="shared" si="30"/>
        <v/>
      </c>
      <c r="D362" s="1" t="str">
        <f t="shared" si="31"/>
        <v/>
      </c>
      <c r="E362" s="1" t="str">
        <f t="shared" si="32"/>
        <v/>
      </c>
    </row>
    <row r="363" spans="1:5">
      <c r="A363" t="str">
        <f t="shared" si="29"/>
        <v/>
      </c>
      <c r="B363" s="1" t="str">
        <f t="shared" si="33"/>
        <v/>
      </c>
      <c r="C363" s="1" t="str">
        <f t="shared" si="30"/>
        <v/>
      </c>
      <c r="D363" s="1" t="str">
        <f t="shared" si="31"/>
        <v/>
      </c>
      <c r="E363" s="1" t="str">
        <f t="shared" si="32"/>
        <v/>
      </c>
    </row>
    <row r="364" spans="1:5">
      <c r="A364" t="str">
        <f t="shared" si="29"/>
        <v/>
      </c>
      <c r="B364" s="1" t="str">
        <f t="shared" si="33"/>
        <v/>
      </c>
      <c r="C364" s="1" t="str">
        <f t="shared" si="30"/>
        <v/>
      </c>
      <c r="D364" s="1" t="str">
        <f t="shared" si="31"/>
        <v/>
      </c>
      <c r="E364" s="1" t="str">
        <f t="shared" si="32"/>
        <v/>
      </c>
    </row>
    <row r="365" spans="1:5">
      <c r="A365" t="str">
        <f t="shared" si="29"/>
        <v/>
      </c>
      <c r="B365" s="1" t="str">
        <f t="shared" si="33"/>
        <v/>
      </c>
      <c r="C365" s="1" t="str">
        <f t="shared" si="30"/>
        <v/>
      </c>
      <c r="D365" s="1" t="str">
        <f t="shared" si="31"/>
        <v/>
      </c>
      <c r="E365" s="1" t="str">
        <f t="shared" si="32"/>
        <v/>
      </c>
    </row>
    <row r="366" spans="1:5">
      <c r="A366" t="str">
        <f t="shared" si="29"/>
        <v/>
      </c>
      <c r="B366" s="1" t="str">
        <f t="shared" si="33"/>
        <v/>
      </c>
      <c r="C366" s="1" t="str">
        <f t="shared" si="30"/>
        <v/>
      </c>
      <c r="D366" s="1" t="str">
        <f t="shared" si="31"/>
        <v/>
      </c>
      <c r="E366" s="1" t="str">
        <f t="shared" si="32"/>
        <v/>
      </c>
    </row>
    <row r="367" spans="1:5">
      <c r="A367" t="str">
        <f t="shared" si="29"/>
        <v/>
      </c>
      <c r="B367" s="1" t="str">
        <f t="shared" si="33"/>
        <v/>
      </c>
      <c r="C367" s="1" t="str">
        <f t="shared" si="30"/>
        <v/>
      </c>
      <c r="D367" s="1" t="str">
        <f t="shared" si="31"/>
        <v/>
      </c>
      <c r="E367" s="1" t="str">
        <f t="shared" si="32"/>
        <v/>
      </c>
    </row>
    <row r="368" spans="1:5">
      <c r="A368" t="str">
        <f t="shared" si="29"/>
        <v/>
      </c>
      <c r="B368" s="1" t="str">
        <f t="shared" si="33"/>
        <v/>
      </c>
      <c r="C368" s="1" t="str">
        <f t="shared" si="30"/>
        <v/>
      </c>
      <c r="D368" s="1" t="str">
        <f t="shared" si="31"/>
        <v/>
      </c>
      <c r="E368" s="1" t="str">
        <f t="shared" si="32"/>
        <v/>
      </c>
    </row>
    <row r="369" spans="1:5">
      <c r="A369" t="str">
        <f t="shared" si="29"/>
        <v/>
      </c>
      <c r="B369" s="1" t="str">
        <f t="shared" si="33"/>
        <v/>
      </c>
      <c r="C369" s="1" t="str">
        <f t="shared" si="30"/>
        <v/>
      </c>
      <c r="D369" s="1" t="str">
        <f t="shared" si="31"/>
        <v/>
      </c>
      <c r="E369" s="1" t="str">
        <f t="shared" si="32"/>
        <v/>
      </c>
    </row>
    <row r="370" spans="1:5">
      <c r="A370" t="str">
        <f t="shared" si="29"/>
        <v/>
      </c>
      <c r="B370" s="1" t="str">
        <f t="shared" si="33"/>
        <v/>
      </c>
      <c r="C370" s="1" t="str">
        <f t="shared" si="30"/>
        <v/>
      </c>
      <c r="D370" s="1" t="str">
        <f t="shared" si="31"/>
        <v/>
      </c>
      <c r="E370" s="1" t="str">
        <f t="shared" si="32"/>
        <v/>
      </c>
    </row>
    <row r="371" spans="1:5">
      <c r="A371" t="str">
        <f t="shared" si="29"/>
        <v/>
      </c>
      <c r="B371" s="1" t="str">
        <f t="shared" si="33"/>
        <v/>
      </c>
      <c r="C371" s="1" t="str">
        <f t="shared" si="30"/>
        <v/>
      </c>
      <c r="D371" s="1" t="str">
        <f t="shared" si="31"/>
        <v/>
      </c>
      <c r="E371" s="1" t="str">
        <f t="shared" si="32"/>
        <v/>
      </c>
    </row>
    <row r="372" spans="1:5">
      <c r="A372" t="str">
        <f t="shared" si="29"/>
        <v/>
      </c>
      <c r="B372" s="1" t="str">
        <f t="shared" si="33"/>
        <v/>
      </c>
      <c r="C372" s="1" t="str">
        <f t="shared" si="30"/>
        <v/>
      </c>
      <c r="D372" s="1" t="str">
        <f t="shared" si="31"/>
        <v/>
      </c>
      <c r="E372" s="1" t="str">
        <f t="shared" si="32"/>
        <v/>
      </c>
    </row>
    <row r="373" spans="1:5">
      <c r="A373" t="str">
        <f t="shared" si="29"/>
        <v/>
      </c>
      <c r="B373" s="1" t="str">
        <f t="shared" si="33"/>
        <v/>
      </c>
      <c r="C373" s="1" t="str">
        <f t="shared" si="30"/>
        <v/>
      </c>
      <c r="D373" s="1" t="str">
        <f t="shared" si="31"/>
        <v/>
      </c>
      <c r="E373" s="1" t="str">
        <f t="shared" si="32"/>
        <v/>
      </c>
    </row>
    <row r="374" spans="1:5">
      <c r="A374" t="str">
        <f t="shared" si="29"/>
        <v/>
      </c>
      <c r="B374" t="str">
        <f t="shared" si="33"/>
        <v/>
      </c>
      <c r="C374" t="str">
        <f t="shared" si="30"/>
        <v/>
      </c>
      <c r="D374" t="str">
        <f t="shared" si="31"/>
        <v/>
      </c>
      <c r="E374" t="str">
        <f t="shared" si="32"/>
        <v/>
      </c>
    </row>
    <row r="375" spans="1:5">
      <c r="A375" t="str">
        <f t="shared" si="29"/>
        <v/>
      </c>
      <c r="B375" t="str">
        <f t="shared" si="33"/>
        <v/>
      </c>
      <c r="C375" t="str">
        <f t="shared" si="30"/>
        <v/>
      </c>
      <c r="D375" t="str">
        <f t="shared" si="31"/>
        <v/>
      </c>
      <c r="E375" t="str">
        <f t="shared" si="32"/>
        <v/>
      </c>
    </row>
    <row r="376" spans="1:5">
      <c r="A376" t="str">
        <f t="shared" si="29"/>
        <v/>
      </c>
      <c r="B376" t="str">
        <f t="shared" si="33"/>
        <v/>
      </c>
      <c r="C376" t="str">
        <f t="shared" si="30"/>
        <v/>
      </c>
      <c r="D376" t="str">
        <f t="shared" si="31"/>
        <v/>
      </c>
      <c r="E376" t="str">
        <f t="shared" si="32"/>
        <v/>
      </c>
    </row>
    <row r="377" spans="1:5">
      <c r="A377" t="str">
        <f t="shared" si="29"/>
        <v/>
      </c>
      <c r="B377" t="str">
        <f t="shared" si="33"/>
        <v/>
      </c>
      <c r="C377" t="str">
        <f t="shared" si="30"/>
        <v/>
      </c>
      <c r="D377" t="str">
        <f t="shared" si="31"/>
        <v/>
      </c>
      <c r="E377" t="str">
        <f t="shared" si="32"/>
        <v/>
      </c>
    </row>
    <row r="378" spans="1:5">
      <c r="A378" t="str">
        <f t="shared" si="29"/>
        <v/>
      </c>
      <c r="B378" t="str">
        <f t="shared" si="33"/>
        <v/>
      </c>
      <c r="C378" t="str">
        <f t="shared" si="30"/>
        <v/>
      </c>
      <c r="D378" t="str">
        <f t="shared" si="31"/>
        <v/>
      </c>
      <c r="E378" t="str">
        <f t="shared" si="32"/>
        <v/>
      </c>
    </row>
    <row r="379" spans="1:5">
      <c r="A379" t="str">
        <f t="shared" si="29"/>
        <v/>
      </c>
      <c r="B379" t="str">
        <f t="shared" si="33"/>
        <v/>
      </c>
      <c r="C379" t="str">
        <f t="shared" si="30"/>
        <v/>
      </c>
      <c r="D379" t="str">
        <f t="shared" si="31"/>
        <v/>
      </c>
      <c r="E379" t="str">
        <f t="shared" si="32"/>
        <v/>
      </c>
    </row>
    <row r="380" spans="1:5">
      <c r="A380" t="str">
        <f t="shared" si="29"/>
        <v/>
      </c>
      <c r="B380" t="str">
        <f t="shared" si="33"/>
        <v/>
      </c>
      <c r="C380" t="str">
        <f t="shared" si="30"/>
        <v/>
      </c>
      <c r="D380" t="str">
        <f t="shared" si="31"/>
        <v/>
      </c>
      <c r="E380" t="str">
        <f t="shared" si="32"/>
        <v/>
      </c>
    </row>
    <row r="381" spans="1:5">
      <c r="A381" t="str">
        <f t="shared" si="29"/>
        <v/>
      </c>
      <c r="B381" t="str">
        <f t="shared" si="33"/>
        <v/>
      </c>
      <c r="C381" t="str">
        <f t="shared" si="30"/>
        <v/>
      </c>
      <c r="D381" t="str">
        <f t="shared" si="31"/>
        <v/>
      </c>
      <c r="E381" t="str">
        <f t="shared" si="32"/>
        <v/>
      </c>
    </row>
    <row r="382" spans="1:5">
      <c r="A382" t="str">
        <f t="shared" si="29"/>
        <v/>
      </c>
      <c r="B382" t="str">
        <f t="shared" si="33"/>
        <v/>
      </c>
      <c r="C382" t="str">
        <f t="shared" si="30"/>
        <v/>
      </c>
      <c r="D382" t="str">
        <f t="shared" si="31"/>
        <v/>
      </c>
      <c r="E382" t="str">
        <f t="shared" si="32"/>
        <v/>
      </c>
    </row>
    <row r="383" spans="1:5">
      <c r="A383" t="str">
        <f t="shared" si="29"/>
        <v/>
      </c>
      <c r="B383" t="str">
        <f t="shared" si="33"/>
        <v/>
      </c>
      <c r="C383" t="str">
        <f t="shared" si="30"/>
        <v/>
      </c>
      <c r="D383" t="str">
        <f t="shared" si="31"/>
        <v/>
      </c>
      <c r="E383" t="str">
        <f t="shared" si="32"/>
        <v/>
      </c>
    </row>
    <row r="384" spans="1:5">
      <c r="A384" t="str">
        <f t="shared" si="29"/>
        <v/>
      </c>
      <c r="B384" t="str">
        <f t="shared" si="33"/>
        <v/>
      </c>
      <c r="C384" t="str">
        <f t="shared" si="30"/>
        <v/>
      </c>
      <c r="D384" t="str">
        <f t="shared" si="31"/>
        <v/>
      </c>
      <c r="E384" t="str">
        <f t="shared" si="32"/>
        <v/>
      </c>
    </row>
    <row r="385" spans="1:5">
      <c r="A385" t="str">
        <f t="shared" si="29"/>
        <v/>
      </c>
      <c r="B385" t="str">
        <f t="shared" si="33"/>
        <v/>
      </c>
      <c r="C385" t="str">
        <f t="shared" si="30"/>
        <v/>
      </c>
      <c r="D385" t="str">
        <f t="shared" si="31"/>
        <v/>
      </c>
      <c r="E385" t="str">
        <f t="shared" si="32"/>
        <v/>
      </c>
    </row>
    <row r="386" spans="1:5">
      <c r="A386" t="str">
        <f t="shared" si="29"/>
        <v/>
      </c>
      <c r="B386" t="str">
        <f t="shared" si="33"/>
        <v/>
      </c>
      <c r="C386" t="str">
        <f t="shared" si="30"/>
        <v/>
      </c>
      <c r="D386" t="str">
        <f t="shared" si="31"/>
        <v/>
      </c>
      <c r="E386" t="str">
        <f t="shared" si="32"/>
        <v/>
      </c>
    </row>
    <row r="387" spans="1:5">
      <c r="A387" t="str">
        <f t="shared" si="29"/>
        <v/>
      </c>
      <c r="B387" t="str">
        <f t="shared" si="33"/>
        <v/>
      </c>
      <c r="C387" t="str">
        <f t="shared" si="30"/>
        <v/>
      </c>
      <c r="D387" t="str">
        <f t="shared" si="31"/>
        <v/>
      </c>
      <c r="E387" t="str">
        <f t="shared" si="32"/>
        <v/>
      </c>
    </row>
    <row r="388" spans="1:5">
      <c r="A388" t="str">
        <f t="shared" si="29"/>
        <v/>
      </c>
      <c r="B388" t="str">
        <f t="shared" si="33"/>
        <v/>
      </c>
      <c r="C388" t="str">
        <f t="shared" si="30"/>
        <v/>
      </c>
      <c r="D388" t="str">
        <f t="shared" si="31"/>
        <v/>
      </c>
      <c r="E388" t="str">
        <f t="shared" si="32"/>
        <v/>
      </c>
    </row>
    <row r="389" spans="1:5">
      <c r="A389" t="str">
        <f t="shared" si="29"/>
        <v/>
      </c>
      <c r="B389" t="str">
        <f t="shared" si="33"/>
        <v/>
      </c>
      <c r="C389" t="str">
        <f t="shared" si="30"/>
        <v/>
      </c>
      <c r="D389" t="str">
        <f t="shared" si="31"/>
        <v/>
      </c>
      <c r="E389" t="str">
        <f t="shared" si="32"/>
        <v/>
      </c>
    </row>
    <row r="390" spans="1:5">
      <c r="A390" t="str">
        <f t="shared" si="29"/>
        <v/>
      </c>
      <c r="B390" t="str">
        <f t="shared" si="33"/>
        <v/>
      </c>
      <c r="C390" t="str">
        <f t="shared" si="30"/>
        <v/>
      </c>
      <c r="D390" t="str">
        <f t="shared" si="31"/>
        <v/>
      </c>
      <c r="E390" t="str">
        <f t="shared" si="32"/>
        <v/>
      </c>
    </row>
    <row r="391" spans="1:5">
      <c r="A391" t="str">
        <f t="shared" si="29"/>
        <v/>
      </c>
      <c r="B391" t="str">
        <f t="shared" si="33"/>
        <v/>
      </c>
      <c r="C391" t="str">
        <f t="shared" si="30"/>
        <v/>
      </c>
      <c r="D391" t="str">
        <f t="shared" si="31"/>
        <v/>
      </c>
      <c r="E391" t="str">
        <f t="shared" si="32"/>
        <v/>
      </c>
    </row>
    <row r="392" spans="1:5">
      <c r="A392" t="str">
        <f t="shared" ref="A392:A455" si="34">IF(($B$7*$B$8&gt;A391),IF(($B$7*$B$8)=A391,"",A391+1),"")</f>
        <v/>
      </c>
      <c r="B392" t="str">
        <f t="shared" si="33"/>
        <v/>
      </c>
      <c r="C392" t="str">
        <f t="shared" ref="C392:C455" si="35">IF(A392="","",B392-D392)</f>
        <v/>
      </c>
      <c r="D392" t="str">
        <f t="shared" ref="D392:D455" si="36">IF(A392="","",(E391*($B$6/$B$8)))</f>
        <v/>
      </c>
      <c r="E392" t="str">
        <f t="shared" ref="E392:E455" si="37">IF(A392="","",E391-C392)</f>
        <v/>
      </c>
    </row>
    <row r="393" spans="1:5">
      <c r="A393" t="str">
        <f t="shared" si="34"/>
        <v/>
      </c>
      <c r="B393" t="str">
        <f t="shared" si="33"/>
        <v/>
      </c>
      <c r="C393" t="str">
        <f t="shared" si="35"/>
        <v/>
      </c>
      <c r="D393" t="str">
        <f t="shared" si="36"/>
        <v/>
      </c>
      <c r="E393" t="str">
        <f t="shared" si="37"/>
        <v/>
      </c>
    </row>
    <row r="394" spans="1:5">
      <c r="A394" t="str">
        <f t="shared" si="34"/>
        <v/>
      </c>
      <c r="B394" t="str">
        <f t="shared" si="33"/>
        <v/>
      </c>
      <c r="C394" t="str">
        <f t="shared" si="35"/>
        <v/>
      </c>
      <c r="D394" t="str">
        <f t="shared" si="36"/>
        <v/>
      </c>
      <c r="E394" t="str">
        <f t="shared" si="37"/>
        <v/>
      </c>
    </row>
    <row r="395" spans="1:5">
      <c r="A395" t="str">
        <f t="shared" si="34"/>
        <v/>
      </c>
      <c r="B395" t="str">
        <f t="shared" si="33"/>
        <v/>
      </c>
      <c r="C395" t="str">
        <f t="shared" si="35"/>
        <v/>
      </c>
      <c r="D395" t="str">
        <f t="shared" si="36"/>
        <v/>
      </c>
      <c r="E395" t="str">
        <f t="shared" si="37"/>
        <v/>
      </c>
    </row>
    <row r="396" spans="1:5">
      <c r="A396" t="str">
        <f t="shared" si="34"/>
        <v/>
      </c>
      <c r="B396" t="str">
        <f t="shared" si="33"/>
        <v/>
      </c>
      <c r="C396" t="str">
        <f t="shared" si="35"/>
        <v/>
      </c>
      <c r="D396" t="str">
        <f t="shared" si="36"/>
        <v/>
      </c>
      <c r="E396" t="str">
        <f t="shared" si="37"/>
        <v/>
      </c>
    </row>
    <row r="397" spans="1:5">
      <c r="A397" t="str">
        <f t="shared" si="34"/>
        <v/>
      </c>
      <c r="B397" t="str">
        <f t="shared" si="33"/>
        <v/>
      </c>
      <c r="C397" t="str">
        <f t="shared" si="35"/>
        <v/>
      </c>
      <c r="D397" t="str">
        <f t="shared" si="36"/>
        <v/>
      </c>
      <c r="E397" t="str">
        <f t="shared" si="37"/>
        <v/>
      </c>
    </row>
    <row r="398" spans="1:5">
      <c r="A398" t="str">
        <f t="shared" si="34"/>
        <v/>
      </c>
      <c r="B398" t="str">
        <f t="shared" si="33"/>
        <v/>
      </c>
      <c r="C398" t="str">
        <f t="shared" si="35"/>
        <v/>
      </c>
      <c r="D398" t="str">
        <f t="shared" si="36"/>
        <v/>
      </c>
      <c r="E398" t="str">
        <f t="shared" si="37"/>
        <v/>
      </c>
    </row>
    <row r="399" spans="1:5">
      <c r="A399" t="str">
        <f t="shared" si="34"/>
        <v/>
      </c>
      <c r="B399" t="str">
        <f t="shared" si="33"/>
        <v/>
      </c>
      <c r="C399" t="str">
        <f t="shared" si="35"/>
        <v/>
      </c>
      <c r="D399" t="str">
        <f t="shared" si="36"/>
        <v/>
      </c>
      <c r="E399" t="str">
        <f t="shared" si="37"/>
        <v/>
      </c>
    </row>
    <row r="400" spans="1:5">
      <c r="A400" t="str">
        <f t="shared" si="34"/>
        <v/>
      </c>
      <c r="B400" t="str">
        <f t="shared" ref="B400:B463" si="38">IF(A400="","",$B$14)</f>
        <v/>
      </c>
      <c r="C400" t="str">
        <f t="shared" si="35"/>
        <v/>
      </c>
      <c r="D400" t="str">
        <f t="shared" si="36"/>
        <v/>
      </c>
      <c r="E400" t="str">
        <f t="shared" si="37"/>
        <v/>
      </c>
    </row>
    <row r="401" spans="1:5">
      <c r="A401" t="str">
        <f t="shared" si="34"/>
        <v/>
      </c>
      <c r="B401" t="str">
        <f t="shared" si="38"/>
        <v/>
      </c>
      <c r="C401" t="str">
        <f t="shared" si="35"/>
        <v/>
      </c>
      <c r="D401" t="str">
        <f t="shared" si="36"/>
        <v/>
      </c>
      <c r="E401" t="str">
        <f t="shared" si="37"/>
        <v/>
      </c>
    </row>
    <row r="402" spans="1:5">
      <c r="A402" t="str">
        <f t="shared" si="34"/>
        <v/>
      </c>
      <c r="B402" t="str">
        <f t="shared" si="38"/>
        <v/>
      </c>
      <c r="C402" t="str">
        <f t="shared" si="35"/>
        <v/>
      </c>
      <c r="D402" t="str">
        <f t="shared" si="36"/>
        <v/>
      </c>
      <c r="E402" t="str">
        <f t="shared" si="37"/>
        <v/>
      </c>
    </row>
    <row r="403" spans="1:5">
      <c r="A403" t="str">
        <f t="shared" si="34"/>
        <v/>
      </c>
      <c r="B403" t="str">
        <f t="shared" si="38"/>
        <v/>
      </c>
      <c r="C403" t="str">
        <f t="shared" si="35"/>
        <v/>
      </c>
      <c r="D403" t="str">
        <f t="shared" si="36"/>
        <v/>
      </c>
      <c r="E403" t="str">
        <f t="shared" si="37"/>
        <v/>
      </c>
    </row>
    <row r="404" spans="1:5">
      <c r="A404" t="str">
        <f t="shared" si="34"/>
        <v/>
      </c>
      <c r="B404" t="str">
        <f t="shared" si="38"/>
        <v/>
      </c>
      <c r="C404" t="str">
        <f t="shared" si="35"/>
        <v/>
      </c>
      <c r="D404" t="str">
        <f t="shared" si="36"/>
        <v/>
      </c>
      <c r="E404" t="str">
        <f t="shared" si="37"/>
        <v/>
      </c>
    </row>
    <row r="405" spans="1:5">
      <c r="A405" t="str">
        <f t="shared" si="34"/>
        <v/>
      </c>
      <c r="B405" t="str">
        <f t="shared" si="38"/>
        <v/>
      </c>
      <c r="C405" t="str">
        <f t="shared" si="35"/>
        <v/>
      </c>
      <c r="D405" t="str">
        <f t="shared" si="36"/>
        <v/>
      </c>
      <c r="E405" t="str">
        <f t="shared" si="37"/>
        <v/>
      </c>
    </row>
    <row r="406" spans="1:5">
      <c r="A406" t="str">
        <f t="shared" si="34"/>
        <v/>
      </c>
      <c r="B406" t="str">
        <f t="shared" si="38"/>
        <v/>
      </c>
      <c r="C406" t="str">
        <f t="shared" si="35"/>
        <v/>
      </c>
      <c r="D406" t="str">
        <f t="shared" si="36"/>
        <v/>
      </c>
      <c r="E406" t="str">
        <f t="shared" si="37"/>
        <v/>
      </c>
    </row>
    <row r="407" spans="1:5">
      <c r="A407" t="str">
        <f t="shared" si="34"/>
        <v/>
      </c>
      <c r="B407" t="str">
        <f t="shared" si="38"/>
        <v/>
      </c>
      <c r="C407" t="str">
        <f t="shared" si="35"/>
        <v/>
      </c>
      <c r="D407" t="str">
        <f t="shared" si="36"/>
        <v/>
      </c>
      <c r="E407" t="str">
        <f t="shared" si="37"/>
        <v/>
      </c>
    </row>
    <row r="408" spans="1:5">
      <c r="A408" t="str">
        <f t="shared" si="34"/>
        <v/>
      </c>
      <c r="B408" t="str">
        <f t="shared" si="38"/>
        <v/>
      </c>
      <c r="C408" t="str">
        <f t="shared" si="35"/>
        <v/>
      </c>
      <c r="D408" t="str">
        <f t="shared" si="36"/>
        <v/>
      </c>
      <c r="E408" t="str">
        <f t="shared" si="37"/>
        <v/>
      </c>
    </row>
    <row r="409" spans="1:5">
      <c r="A409" t="str">
        <f t="shared" si="34"/>
        <v/>
      </c>
      <c r="B409" t="str">
        <f t="shared" si="38"/>
        <v/>
      </c>
      <c r="C409" t="str">
        <f t="shared" si="35"/>
        <v/>
      </c>
      <c r="D409" t="str">
        <f t="shared" si="36"/>
        <v/>
      </c>
      <c r="E409" t="str">
        <f t="shared" si="37"/>
        <v/>
      </c>
    </row>
    <row r="410" spans="1:5">
      <c r="A410" t="str">
        <f t="shared" si="34"/>
        <v/>
      </c>
      <c r="B410" t="str">
        <f t="shared" si="38"/>
        <v/>
      </c>
      <c r="C410" t="str">
        <f t="shared" si="35"/>
        <v/>
      </c>
      <c r="D410" t="str">
        <f t="shared" si="36"/>
        <v/>
      </c>
      <c r="E410" t="str">
        <f t="shared" si="37"/>
        <v/>
      </c>
    </row>
    <row r="411" spans="1:5">
      <c r="A411" t="str">
        <f t="shared" si="34"/>
        <v/>
      </c>
      <c r="B411" t="str">
        <f t="shared" si="38"/>
        <v/>
      </c>
      <c r="C411" t="str">
        <f t="shared" si="35"/>
        <v/>
      </c>
      <c r="D411" t="str">
        <f t="shared" si="36"/>
        <v/>
      </c>
      <c r="E411" t="str">
        <f t="shared" si="37"/>
        <v/>
      </c>
    </row>
    <row r="412" spans="1:5">
      <c r="A412" t="str">
        <f t="shared" si="34"/>
        <v/>
      </c>
      <c r="B412" t="str">
        <f t="shared" si="38"/>
        <v/>
      </c>
      <c r="C412" t="str">
        <f t="shared" si="35"/>
        <v/>
      </c>
      <c r="D412" t="str">
        <f t="shared" si="36"/>
        <v/>
      </c>
      <c r="E412" t="str">
        <f t="shared" si="37"/>
        <v/>
      </c>
    </row>
    <row r="413" spans="1:5">
      <c r="A413" t="str">
        <f t="shared" si="34"/>
        <v/>
      </c>
      <c r="B413" t="str">
        <f t="shared" si="38"/>
        <v/>
      </c>
      <c r="C413" t="str">
        <f t="shared" si="35"/>
        <v/>
      </c>
      <c r="D413" t="str">
        <f t="shared" si="36"/>
        <v/>
      </c>
      <c r="E413" t="str">
        <f t="shared" si="37"/>
        <v/>
      </c>
    </row>
    <row r="414" spans="1:5">
      <c r="A414" t="str">
        <f t="shared" si="34"/>
        <v/>
      </c>
      <c r="B414" t="str">
        <f t="shared" si="38"/>
        <v/>
      </c>
      <c r="C414" t="str">
        <f t="shared" si="35"/>
        <v/>
      </c>
      <c r="D414" t="str">
        <f t="shared" si="36"/>
        <v/>
      </c>
      <c r="E414" t="str">
        <f t="shared" si="37"/>
        <v/>
      </c>
    </row>
    <row r="415" spans="1:5">
      <c r="A415" t="str">
        <f t="shared" si="34"/>
        <v/>
      </c>
      <c r="B415" t="str">
        <f t="shared" si="38"/>
        <v/>
      </c>
      <c r="C415" t="str">
        <f t="shared" si="35"/>
        <v/>
      </c>
      <c r="D415" t="str">
        <f t="shared" si="36"/>
        <v/>
      </c>
      <c r="E415" t="str">
        <f t="shared" si="37"/>
        <v/>
      </c>
    </row>
    <row r="416" spans="1:5">
      <c r="A416" t="str">
        <f t="shared" si="34"/>
        <v/>
      </c>
      <c r="B416" t="str">
        <f t="shared" si="38"/>
        <v/>
      </c>
      <c r="C416" t="str">
        <f t="shared" si="35"/>
        <v/>
      </c>
      <c r="D416" t="str">
        <f t="shared" si="36"/>
        <v/>
      </c>
      <c r="E416" t="str">
        <f t="shared" si="37"/>
        <v/>
      </c>
    </row>
    <row r="417" spans="1:5">
      <c r="A417" t="str">
        <f t="shared" si="34"/>
        <v/>
      </c>
      <c r="B417" t="str">
        <f t="shared" si="38"/>
        <v/>
      </c>
      <c r="C417" t="str">
        <f t="shared" si="35"/>
        <v/>
      </c>
      <c r="D417" t="str">
        <f t="shared" si="36"/>
        <v/>
      </c>
      <c r="E417" t="str">
        <f t="shared" si="37"/>
        <v/>
      </c>
    </row>
    <row r="418" spans="1:5">
      <c r="A418" t="str">
        <f t="shared" si="34"/>
        <v/>
      </c>
      <c r="B418" t="str">
        <f t="shared" si="38"/>
        <v/>
      </c>
      <c r="C418" t="str">
        <f t="shared" si="35"/>
        <v/>
      </c>
      <c r="D418" t="str">
        <f t="shared" si="36"/>
        <v/>
      </c>
      <c r="E418" t="str">
        <f t="shared" si="37"/>
        <v/>
      </c>
    </row>
    <row r="419" spans="1:5">
      <c r="A419" t="str">
        <f t="shared" si="34"/>
        <v/>
      </c>
      <c r="B419" t="str">
        <f t="shared" si="38"/>
        <v/>
      </c>
      <c r="C419" t="str">
        <f t="shared" si="35"/>
        <v/>
      </c>
      <c r="D419" t="str">
        <f t="shared" si="36"/>
        <v/>
      </c>
      <c r="E419" t="str">
        <f t="shared" si="37"/>
        <v/>
      </c>
    </row>
    <row r="420" spans="1:5">
      <c r="A420" t="str">
        <f t="shared" si="34"/>
        <v/>
      </c>
      <c r="B420" t="str">
        <f t="shared" si="38"/>
        <v/>
      </c>
      <c r="C420" t="str">
        <f t="shared" si="35"/>
        <v/>
      </c>
      <c r="D420" t="str">
        <f t="shared" si="36"/>
        <v/>
      </c>
      <c r="E420" t="str">
        <f t="shared" si="37"/>
        <v/>
      </c>
    </row>
    <row r="421" spans="1:5">
      <c r="A421" t="str">
        <f t="shared" si="34"/>
        <v/>
      </c>
      <c r="B421" t="str">
        <f t="shared" si="38"/>
        <v/>
      </c>
      <c r="C421" t="str">
        <f t="shared" si="35"/>
        <v/>
      </c>
      <c r="D421" t="str">
        <f t="shared" si="36"/>
        <v/>
      </c>
      <c r="E421" t="str">
        <f t="shared" si="37"/>
        <v/>
      </c>
    </row>
    <row r="422" spans="1:5">
      <c r="A422" t="str">
        <f t="shared" si="34"/>
        <v/>
      </c>
      <c r="B422" t="str">
        <f t="shared" si="38"/>
        <v/>
      </c>
      <c r="C422" t="str">
        <f t="shared" si="35"/>
        <v/>
      </c>
      <c r="D422" t="str">
        <f t="shared" si="36"/>
        <v/>
      </c>
      <c r="E422" t="str">
        <f t="shared" si="37"/>
        <v/>
      </c>
    </row>
    <row r="423" spans="1:5">
      <c r="A423" t="str">
        <f t="shared" si="34"/>
        <v/>
      </c>
      <c r="B423" t="str">
        <f t="shared" si="38"/>
        <v/>
      </c>
      <c r="C423" t="str">
        <f t="shared" si="35"/>
        <v/>
      </c>
      <c r="D423" t="str">
        <f t="shared" si="36"/>
        <v/>
      </c>
      <c r="E423" t="str">
        <f t="shared" si="37"/>
        <v/>
      </c>
    </row>
    <row r="424" spans="1:5">
      <c r="A424" t="str">
        <f t="shared" si="34"/>
        <v/>
      </c>
      <c r="B424" t="str">
        <f t="shared" si="38"/>
        <v/>
      </c>
      <c r="C424" t="str">
        <f t="shared" si="35"/>
        <v/>
      </c>
      <c r="D424" t="str">
        <f t="shared" si="36"/>
        <v/>
      </c>
      <c r="E424" t="str">
        <f t="shared" si="37"/>
        <v/>
      </c>
    </row>
    <row r="425" spans="1:5">
      <c r="A425" t="str">
        <f t="shared" si="34"/>
        <v/>
      </c>
      <c r="B425" t="str">
        <f t="shared" si="38"/>
        <v/>
      </c>
      <c r="C425" t="str">
        <f t="shared" si="35"/>
        <v/>
      </c>
      <c r="D425" t="str">
        <f t="shared" si="36"/>
        <v/>
      </c>
      <c r="E425" t="str">
        <f t="shared" si="37"/>
        <v/>
      </c>
    </row>
    <row r="426" spans="1:5">
      <c r="A426" t="str">
        <f t="shared" si="34"/>
        <v/>
      </c>
      <c r="B426" t="str">
        <f t="shared" si="38"/>
        <v/>
      </c>
      <c r="C426" t="str">
        <f t="shared" si="35"/>
        <v/>
      </c>
      <c r="D426" t="str">
        <f t="shared" si="36"/>
        <v/>
      </c>
      <c r="E426" t="str">
        <f t="shared" si="37"/>
        <v/>
      </c>
    </row>
    <row r="427" spans="1:5">
      <c r="A427" t="str">
        <f t="shared" si="34"/>
        <v/>
      </c>
      <c r="B427" t="str">
        <f t="shared" si="38"/>
        <v/>
      </c>
      <c r="C427" t="str">
        <f t="shared" si="35"/>
        <v/>
      </c>
      <c r="D427" t="str">
        <f t="shared" si="36"/>
        <v/>
      </c>
      <c r="E427" t="str">
        <f t="shared" si="37"/>
        <v/>
      </c>
    </row>
    <row r="428" spans="1:5">
      <c r="A428" t="str">
        <f t="shared" si="34"/>
        <v/>
      </c>
      <c r="B428" t="str">
        <f t="shared" si="38"/>
        <v/>
      </c>
      <c r="C428" t="str">
        <f t="shared" si="35"/>
        <v/>
      </c>
      <c r="D428" t="str">
        <f t="shared" si="36"/>
        <v/>
      </c>
      <c r="E428" t="str">
        <f t="shared" si="37"/>
        <v/>
      </c>
    </row>
    <row r="429" spans="1:5">
      <c r="A429" t="str">
        <f t="shared" si="34"/>
        <v/>
      </c>
      <c r="B429" t="str">
        <f t="shared" si="38"/>
        <v/>
      </c>
      <c r="C429" t="str">
        <f t="shared" si="35"/>
        <v/>
      </c>
      <c r="D429" t="str">
        <f t="shared" si="36"/>
        <v/>
      </c>
      <c r="E429" t="str">
        <f t="shared" si="37"/>
        <v/>
      </c>
    </row>
    <row r="430" spans="1:5">
      <c r="A430" t="str">
        <f t="shared" si="34"/>
        <v/>
      </c>
      <c r="B430" t="str">
        <f t="shared" si="38"/>
        <v/>
      </c>
      <c r="C430" t="str">
        <f t="shared" si="35"/>
        <v/>
      </c>
      <c r="D430" t="str">
        <f t="shared" si="36"/>
        <v/>
      </c>
      <c r="E430" t="str">
        <f t="shared" si="37"/>
        <v/>
      </c>
    </row>
    <row r="431" spans="1:5">
      <c r="A431" t="str">
        <f t="shared" si="34"/>
        <v/>
      </c>
      <c r="B431" t="str">
        <f t="shared" si="38"/>
        <v/>
      </c>
      <c r="C431" t="str">
        <f t="shared" si="35"/>
        <v/>
      </c>
      <c r="D431" t="str">
        <f t="shared" si="36"/>
        <v/>
      </c>
      <c r="E431" t="str">
        <f t="shared" si="37"/>
        <v/>
      </c>
    </row>
    <row r="432" spans="1:5">
      <c r="A432" t="str">
        <f t="shared" si="34"/>
        <v/>
      </c>
      <c r="B432" t="str">
        <f t="shared" si="38"/>
        <v/>
      </c>
      <c r="C432" t="str">
        <f t="shared" si="35"/>
        <v/>
      </c>
      <c r="D432" t="str">
        <f t="shared" si="36"/>
        <v/>
      </c>
      <c r="E432" t="str">
        <f t="shared" si="37"/>
        <v/>
      </c>
    </row>
    <row r="433" spans="1:5">
      <c r="A433" t="str">
        <f t="shared" si="34"/>
        <v/>
      </c>
      <c r="B433" t="str">
        <f t="shared" si="38"/>
        <v/>
      </c>
      <c r="C433" t="str">
        <f t="shared" si="35"/>
        <v/>
      </c>
      <c r="D433" t="str">
        <f t="shared" si="36"/>
        <v/>
      </c>
      <c r="E433" t="str">
        <f t="shared" si="37"/>
        <v/>
      </c>
    </row>
    <row r="434" spans="1:5">
      <c r="A434" t="str">
        <f t="shared" si="34"/>
        <v/>
      </c>
      <c r="B434" t="str">
        <f t="shared" si="38"/>
        <v/>
      </c>
      <c r="C434" t="str">
        <f t="shared" si="35"/>
        <v/>
      </c>
      <c r="D434" t="str">
        <f t="shared" si="36"/>
        <v/>
      </c>
      <c r="E434" t="str">
        <f t="shared" si="37"/>
        <v/>
      </c>
    </row>
    <row r="435" spans="1:5">
      <c r="A435" t="str">
        <f t="shared" si="34"/>
        <v/>
      </c>
      <c r="B435" t="str">
        <f t="shared" si="38"/>
        <v/>
      </c>
      <c r="C435" t="str">
        <f t="shared" si="35"/>
        <v/>
      </c>
      <c r="D435" t="str">
        <f t="shared" si="36"/>
        <v/>
      </c>
      <c r="E435" t="str">
        <f t="shared" si="37"/>
        <v/>
      </c>
    </row>
    <row r="436" spans="1:5">
      <c r="A436" t="str">
        <f t="shared" si="34"/>
        <v/>
      </c>
      <c r="B436" t="str">
        <f t="shared" si="38"/>
        <v/>
      </c>
      <c r="C436" t="str">
        <f t="shared" si="35"/>
        <v/>
      </c>
      <c r="D436" t="str">
        <f t="shared" si="36"/>
        <v/>
      </c>
      <c r="E436" t="str">
        <f t="shared" si="37"/>
        <v/>
      </c>
    </row>
    <row r="437" spans="1:5">
      <c r="A437" t="str">
        <f t="shared" si="34"/>
        <v/>
      </c>
      <c r="B437" t="str">
        <f t="shared" si="38"/>
        <v/>
      </c>
      <c r="C437" t="str">
        <f t="shared" si="35"/>
        <v/>
      </c>
      <c r="D437" t="str">
        <f t="shared" si="36"/>
        <v/>
      </c>
      <c r="E437" t="str">
        <f t="shared" si="37"/>
        <v/>
      </c>
    </row>
    <row r="438" spans="1:5">
      <c r="A438" t="str">
        <f t="shared" si="34"/>
        <v/>
      </c>
      <c r="B438" t="str">
        <f t="shared" si="38"/>
        <v/>
      </c>
      <c r="C438" t="str">
        <f t="shared" si="35"/>
        <v/>
      </c>
      <c r="D438" t="str">
        <f t="shared" si="36"/>
        <v/>
      </c>
      <c r="E438" t="str">
        <f t="shared" si="37"/>
        <v/>
      </c>
    </row>
    <row r="439" spans="1:5">
      <c r="A439" t="str">
        <f t="shared" si="34"/>
        <v/>
      </c>
      <c r="B439" t="str">
        <f t="shared" si="38"/>
        <v/>
      </c>
      <c r="C439" t="str">
        <f t="shared" si="35"/>
        <v/>
      </c>
      <c r="D439" t="str">
        <f t="shared" si="36"/>
        <v/>
      </c>
      <c r="E439" t="str">
        <f t="shared" si="37"/>
        <v/>
      </c>
    </row>
    <row r="440" spans="1:5">
      <c r="A440" t="str">
        <f t="shared" si="34"/>
        <v/>
      </c>
      <c r="B440" t="str">
        <f t="shared" si="38"/>
        <v/>
      </c>
      <c r="C440" t="str">
        <f t="shared" si="35"/>
        <v/>
      </c>
      <c r="D440" t="str">
        <f t="shared" si="36"/>
        <v/>
      </c>
      <c r="E440" t="str">
        <f t="shared" si="37"/>
        <v/>
      </c>
    </row>
    <row r="441" spans="1:5">
      <c r="A441" t="str">
        <f t="shared" si="34"/>
        <v/>
      </c>
      <c r="B441" t="str">
        <f t="shared" si="38"/>
        <v/>
      </c>
      <c r="C441" t="str">
        <f t="shared" si="35"/>
        <v/>
      </c>
      <c r="D441" t="str">
        <f t="shared" si="36"/>
        <v/>
      </c>
      <c r="E441" t="str">
        <f t="shared" si="37"/>
        <v/>
      </c>
    </row>
    <row r="442" spans="1:5">
      <c r="A442" t="str">
        <f t="shared" si="34"/>
        <v/>
      </c>
      <c r="B442" t="str">
        <f t="shared" si="38"/>
        <v/>
      </c>
      <c r="C442" t="str">
        <f t="shared" si="35"/>
        <v/>
      </c>
      <c r="D442" t="str">
        <f t="shared" si="36"/>
        <v/>
      </c>
      <c r="E442" t="str">
        <f t="shared" si="37"/>
        <v/>
      </c>
    </row>
    <row r="443" spans="1:5">
      <c r="A443" t="str">
        <f t="shared" si="34"/>
        <v/>
      </c>
      <c r="B443" t="str">
        <f t="shared" si="38"/>
        <v/>
      </c>
      <c r="C443" t="str">
        <f t="shared" si="35"/>
        <v/>
      </c>
      <c r="D443" t="str">
        <f t="shared" si="36"/>
        <v/>
      </c>
      <c r="E443" t="str">
        <f t="shared" si="37"/>
        <v/>
      </c>
    </row>
    <row r="444" spans="1:5">
      <c r="A444" t="str">
        <f t="shared" si="34"/>
        <v/>
      </c>
      <c r="B444" t="str">
        <f t="shared" si="38"/>
        <v/>
      </c>
      <c r="C444" t="str">
        <f t="shared" si="35"/>
        <v/>
      </c>
      <c r="D444" t="str">
        <f t="shared" si="36"/>
        <v/>
      </c>
      <c r="E444" t="str">
        <f t="shared" si="37"/>
        <v/>
      </c>
    </row>
    <row r="445" spans="1:5">
      <c r="A445" t="str">
        <f t="shared" si="34"/>
        <v/>
      </c>
      <c r="B445" t="str">
        <f t="shared" si="38"/>
        <v/>
      </c>
      <c r="C445" t="str">
        <f t="shared" si="35"/>
        <v/>
      </c>
      <c r="D445" t="str">
        <f t="shared" si="36"/>
        <v/>
      </c>
      <c r="E445" t="str">
        <f t="shared" si="37"/>
        <v/>
      </c>
    </row>
    <row r="446" spans="1:5">
      <c r="A446" t="str">
        <f t="shared" si="34"/>
        <v/>
      </c>
      <c r="B446" t="str">
        <f t="shared" si="38"/>
        <v/>
      </c>
      <c r="C446" t="str">
        <f t="shared" si="35"/>
        <v/>
      </c>
      <c r="D446" t="str">
        <f t="shared" si="36"/>
        <v/>
      </c>
      <c r="E446" t="str">
        <f t="shared" si="37"/>
        <v/>
      </c>
    </row>
    <row r="447" spans="1:5">
      <c r="A447" t="str">
        <f t="shared" si="34"/>
        <v/>
      </c>
      <c r="B447" t="str">
        <f t="shared" si="38"/>
        <v/>
      </c>
      <c r="C447" t="str">
        <f t="shared" si="35"/>
        <v/>
      </c>
      <c r="D447" t="str">
        <f t="shared" si="36"/>
        <v/>
      </c>
      <c r="E447" t="str">
        <f t="shared" si="37"/>
        <v/>
      </c>
    </row>
    <row r="448" spans="1:5">
      <c r="A448" t="str">
        <f t="shared" si="34"/>
        <v/>
      </c>
      <c r="B448" t="str">
        <f t="shared" si="38"/>
        <v/>
      </c>
      <c r="C448" t="str">
        <f t="shared" si="35"/>
        <v/>
      </c>
      <c r="D448" t="str">
        <f t="shared" si="36"/>
        <v/>
      </c>
      <c r="E448" t="str">
        <f t="shared" si="37"/>
        <v/>
      </c>
    </row>
    <row r="449" spans="1:5">
      <c r="A449" t="str">
        <f t="shared" si="34"/>
        <v/>
      </c>
      <c r="B449" t="str">
        <f t="shared" si="38"/>
        <v/>
      </c>
      <c r="C449" t="str">
        <f t="shared" si="35"/>
        <v/>
      </c>
      <c r="D449" t="str">
        <f t="shared" si="36"/>
        <v/>
      </c>
      <c r="E449" t="str">
        <f t="shared" si="37"/>
        <v/>
      </c>
    </row>
    <row r="450" spans="1:5">
      <c r="A450" t="str">
        <f t="shared" si="34"/>
        <v/>
      </c>
      <c r="B450" t="str">
        <f t="shared" si="38"/>
        <v/>
      </c>
      <c r="C450" t="str">
        <f t="shared" si="35"/>
        <v/>
      </c>
      <c r="D450" t="str">
        <f t="shared" si="36"/>
        <v/>
      </c>
      <c r="E450" t="str">
        <f t="shared" si="37"/>
        <v/>
      </c>
    </row>
    <row r="451" spans="1:5">
      <c r="A451" t="str">
        <f t="shared" si="34"/>
        <v/>
      </c>
      <c r="B451" t="str">
        <f t="shared" si="38"/>
        <v/>
      </c>
      <c r="C451" t="str">
        <f t="shared" si="35"/>
        <v/>
      </c>
      <c r="D451" t="str">
        <f t="shared" si="36"/>
        <v/>
      </c>
      <c r="E451" t="str">
        <f t="shared" si="37"/>
        <v/>
      </c>
    </row>
    <row r="452" spans="1:5">
      <c r="A452" t="str">
        <f t="shared" si="34"/>
        <v/>
      </c>
      <c r="B452" t="str">
        <f t="shared" si="38"/>
        <v/>
      </c>
      <c r="C452" t="str">
        <f t="shared" si="35"/>
        <v/>
      </c>
      <c r="D452" t="str">
        <f t="shared" si="36"/>
        <v/>
      </c>
      <c r="E452" t="str">
        <f t="shared" si="37"/>
        <v/>
      </c>
    </row>
    <row r="453" spans="1:5">
      <c r="A453" t="str">
        <f t="shared" si="34"/>
        <v/>
      </c>
      <c r="B453" t="str">
        <f t="shared" si="38"/>
        <v/>
      </c>
      <c r="C453" t="str">
        <f t="shared" si="35"/>
        <v/>
      </c>
      <c r="D453" t="str">
        <f t="shared" si="36"/>
        <v/>
      </c>
      <c r="E453" t="str">
        <f t="shared" si="37"/>
        <v/>
      </c>
    </row>
    <row r="454" spans="1:5">
      <c r="A454" t="str">
        <f t="shared" si="34"/>
        <v/>
      </c>
      <c r="B454" t="str">
        <f t="shared" si="38"/>
        <v/>
      </c>
      <c r="C454" t="str">
        <f t="shared" si="35"/>
        <v/>
      </c>
      <c r="D454" t="str">
        <f t="shared" si="36"/>
        <v/>
      </c>
      <c r="E454" t="str">
        <f t="shared" si="37"/>
        <v/>
      </c>
    </row>
    <row r="455" spans="1:5">
      <c r="A455" t="str">
        <f t="shared" si="34"/>
        <v/>
      </c>
      <c r="B455" t="str">
        <f t="shared" si="38"/>
        <v/>
      </c>
      <c r="C455" t="str">
        <f t="shared" si="35"/>
        <v/>
      </c>
      <c r="D455" t="str">
        <f t="shared" si="36"/>
        <v/>
      </c>
      <c r="E455" t="str">
        <f t="shared" si="37"/>
        <v/>
      </c>
    </row>
    <row r="456" spans="1:5">
      <c r="A456" t="str">
        <f t="shared" ref="A456:A471" si="39">IF(($B$7*$B$8&gt;A455),IF(($B$7*$B$8)=A455,"",A455+1),"")</f>
        <v/>
      </c>
      <c r="B456" t="str">
        <f t="shared" si="38"/>
        <v/>
      </c>
      <c r="C456" t="str">
        <f t="shared" ref="C456:C471" si="40">IF(A456="","",B456-D456)</f>
        <v/>
      </c>
      <c r="D456" t="str">
        <f t="shared" ref="D456:D471" si="41">IF(A456="","",(E455*($B$6/$B$8)))</f>
        <v/>
      </c>
      <c r="E456" t="str">
        <f t="shared" ref="E456:E471" si="42">IF(A456="","",E455-C456)</f>
        <v/>
      </c>
    </row>
    <row r="457" spans="1:5">
      <c r="A457" t="str">
        <f t="shared" si="39"/>
        <v/>
      </c>
      <c r="B457" t="str">
        <f t="shared" si="38"/>
        <v/>
      </c>
      <c r="C457" t="str">
        <f t="shared" si="40"/>
        <v/>
      </c>
      <c r="D457" t="str">
        <f t="shared" si="41"/>
        <v/>
      </c>
      <c r="E457" t="str">
        <f t="shared" si="42"/>
        <v/>
      </c>
    </row>
    <row r="458" spans="1:5">
      <c r="A458" t="str">
        <f t="shared" si="39"/>
        <v/>
      </c>
      <c r="B458" t="str">
        <f t="shared" si="38"/>
        <v/>
      </c>
      <c r="C458" t="str">
        <f t="shared" si="40"/>
        <v/>
      </c>
      <c r="D458" t="str">
        <f t="shared" si="41"/>
        <v/>
      </c>
      <c r="E458" t="str">
        <f t="shared" si="42"/>
        <v/>
      </c>
    </row>
    <row r="459" spans="1:5">
      <c r="A459" t="str">
        <f t="shared" si="39"/>
        <v/>
      </c>
      <c r="B459" t="str">
        <f t="shared" si="38"/>
        <v/>
      </c>
      <c r="C459" t="str">
        <f t="shared" si="40"/>
        <v/>
      </c>
      <c r="D459" t="str">
        <f t="shared" si="41"/>
        <v/>
      </c>
      <c r="E459" t="str">
        <f t="shared" si="42"/>
        <v/>
      </c>
    </row>
    <row r="460" spans="1:5">
      <c r="A460" t="str">
        <f t="shared" si="39"/>
        <v/>
      </c>
      <c r="B460" t="str">
        <f t="shared" si="38"/>
        <v/>
      </c>
      <c r="C460" t="str">
        <f t="shared" si="40"/>
        <v/>
      </c>
      <c r="D460" t="str">
        <f t="shared" si="41"/>
        <v/>
      </c>
      <c r="E460" t="str">
        <f t="shared" si="42"/>
        <v/>
      </c>
    </row>
    <row r="461" spans="1:5">
      <c r="A461" t="str">
        <f t="shared" si="39"/>
        <v/>
      </c>
      <c r="B461" t="str">
        <f t="shared" si="38"/>
        <v/>
      </c>
      <c r="C461" t="str">
        <f t="shared" si="40"/>
        <v/>
      </c>
      <c r="D461" t="str">
        <f t="shared" si="41"/>
        <v/>
      </c>
      <c r="E461" t="str">
        <f t="shared" si="42"/>
        <v/>
      </c>
    </row>
    <row r="462" spans="1:5">
      <c r="A462" t="str">
        <f t="shared" si="39"/>
        <v/>
      </c>
      <c r="B462" t="str">
        <f t="shared" si="38"/>
        <v/>
      </c>
      <c r="C462" t="str">
        <f t="shared" si="40"/>
        <v/>
      </c>
      <c r="D462" t="str">
        <f t="shared" si="41"/>
        <v/>
      </c>
      <c r="E462" t="str">
        <f t="shared" si="42"/>
        <v/>
      </c>
    </row>
    <row r="463" spans="1:5">
      <c r="A463" t="str">
        <f t="shared" si="39"/>
        <v/>
      </c>
      <c r="B463" t="str">
        <f t="shared" si="38"/>
        <v/>
      </c>
      <c r="C463" t="str">
        <f t="shared" si="40"/>
        <v/>
      </c>
      <c r="D463" t="str">
        <f t="shared" si="41"/>
        <v/>
      </c>
      <c r="E463" t="str">
        <f t="shared" si="42"/>
        <v/>
      </c>
    </row>
    <row r="464" spans="1:5">
      <c r="A464" t="str">
        <f t="shared" si="39"/>
        <v/>
      </c>
      <c r="B464" t="str">
        <f t="shared" ref="B464:B471" si="43">IF(A464="","",$B$14)</f>
        <v/>
      </c>
      <c r="C464" t="str">
        <f t="shared" si="40"/>
        <v/>
      </c>
      <c r="D464" t="str">
        <f t="shared" si="41"/>
        <v/>
      </c>
      <c r="E464" t="str">
        <f t="shared" si="42"/>
        <v/>
      </c>
    </row>
    <row r="465" spans="1:5">
      <c r="A465" t="str">
        <f t="shared" si="39"/>
        <v/>
      </c>
      <c r="B465" t="str">
        <f t="shared" si="43"/>
        <v/>
      </c>
      <c r="C465" t="str">
        <f t="shared" si="40"/>
        <v/>
      </c>
      <c r="D465" t="str">
        <f t="shared" si="41"/>
        <v/>
      </c>
      <c r="E465" t="str">
        <f t="shared" si="42"/>
        <v/>
      </c>
    </row>
    <row r="466" spans="1:5">
      <c r="A466" t="str">
        <f t="shared" si="39"/>
        <v/>
      </c>
      <c r="B466" t="str">
        <f t="shared" si="43"/>
        <v/>
      </c>
      <c r="C466" t="str">
        <f t="shared" si="40"/>
        <v/>
      </c>
      <c r="D466" t="str">
        <f t="shared" si="41"/>
        <v/>
      </c>
      <c r="E466" t="str">
        <f t="shared" si="42"/>
        <v/>
      </c>
    </row>
    <row r="467" spans="1:5">
      <c r="A467" t="str">
        <f t="shared" si="39"/>
        <v/>
      </c>
      <c r="B467" t="str">
        <f t="shared" si="43"/>
        <v/>
      </c>
      <c r="C467" t="str">
        <f t="shared" si="40"/>
        <v/>
      </c>
      <c r="D467" t="str">
        <f t="shared" si="41"/>
        <v/>
      </c>
      <c r="E467" t="str">
        <f t="shared" si="42"/>
        <v/>
      </c>
    </row>
    <row r="468" spans="1:5">
      <c r="A468" t="str">
        <f t="shared" si="39"/>
        <v/>
      </c>
      <c r="B468" t="str">
        <f t="shared" si="43"/>
        <v/>
      </c>
      <c r="C468" t="str">
        <f t="shared" si="40"/>
        <v/>
      </c>
      <c r="D468" t="str">
        <f t="shared" si="41"/>
        <v/>
      </c>
      <c r="E468" t="str">
        <f t="shared" si="42"/>
        <v/>
      </c>
    </row>
    <row r="469" spans="1:5">
      <c r="A469" t="str">
        <f t="shared" si="39"/>
        <v/>
      </c>
      <c r="B469" t="str">
        <f t="shared" si="43"/>
        <v/>
      </c>
      <c r="C469" t="str">
        <f t="shared" si="40"/>
        <v/>
      </c>
      <c r="D469" t="str">
        <f t="shared" si="41"/>
        <v/>
      </c>
      <c r="E469" t="str">
        <f t="shared" si="42"/>
        <v/>
      </c>
    </row>
    <row r="470" spans="1:5">
      <c r="A470" t="str">
        <f t="shared" si="39"/>
        <v/>
      </c>
      <c r="B470" t="str">
        <f t="shared" si="43"/>
        <v/>
      </c>
      <c r="C470" t="str">
        <f t="shared" si="40"/>
        <v/>
      </c>
      <c r="D470" t="str">
        <f t="shared" si="41"/>
        <v/>
      </c>
      <c r="E470" t="str">
        <f t="shared" si="42"/>
        <v/>
      </c>
    </row>
    <row r="471" spans="1:5">
      <c r="A471" t="str">
        <f t="shared" si="39"/>
        <v/>
      </c>
      <c r="B471" t="str">
        <f t="shared" si="43"/>
        <v/>
      </c>
      <c r="C471" t="str">
        <f t="shared" si="40"/>
        <v/>
      </c>
      <c r="D471" t="str">
        <f t="shared" si="41"/>
        <v/>
      </c>
      <c r="E471" t="str">
        <f t="shared" si="42"/>
        <v/>
      </c>
    </row>
  </sheetData>
  <sheetProtection selectLockedCells="1" selectUnlockedCells="1"/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4608-8059-43E7-9D45-CC0BD3F5D323}">
  <dimension ref="E5:J9"/>
  <sheetViews>
    <sheetView showGridLines="0" workbookViewId="0">
      <selection activeCell="V10" sqref="V10"/>
    </sheetView>
  </sheetViews>
  <sheetFormatPr defaultRowHeight="15"/>
  <cols>
    <col min="5" max="5" width="19.5703125" customWidth="1"/>
    <col min="6" max="10" width="10.7109375" customWidth="1"/>
  </cols>
  <sheetData>
    <row r="5" spans="5:10">
      <c r="E5" s="65"/>
      <c r="F5" s="65"/>
      <c r="G5" s="65"/>
      <c r="H5" s="65"/>
      <c r="I5" s="63"/>
      <c r="J5" s="63"/>
    </row>
    <row r="6" spans="5:10">
      <c r="E6" s="97" t="s">
        <v>9</v>
      </c>
      <c r="F6" s="98">
        <v>1</v>
      </c>
      <c r="G6" s="98">
        <v>2</v>
      </c>
      <c r="H6" s="102">
        <v>3</v>
      </c>
      <c r="I6" s="126"/>
      <c r="J6" s="126"/>
    </row>
    <row r="7" spans="5:10">
      <c r="E7" s="101" t="s">
        <v>58</v>
      </c>
      <c r="F7" s="101">
        <v>0.25</v>
      </c>
      <c r="G7" s="101">
        <f>F7</f>
        <v>0.25</v>
      </c>
      <c r="H7" s="101">
        <f>G7</f>
        <v>0.25</v>
      </c>
      <c r="I7" s="128"/>
      <c r="J7" s="128"/>
    </row>
    <row r="8" spans="5:10">
      <c r="E8" s="101" t="s">
        <v>11</v>
      </c>
      <c r="F8" s="101">
        <v>0.05</v>
      </c>
      <c r="G8" s="101">
        <f t="shared" ref="G8:H9" si="0">F8</f>
        <v>0.05</v>
      </c>
      <c r="H8" s="101">
        <f t="shared" si="0"/>
        <v>0.05</v>
      </c>
      <c r="I8" s="128"/>
      <c r="J8" s="128"/>
    </row>
    <row r="9" spans="5:10">
      <c r="E9" s="101" t="s">
        <v>59</v>
      </c>
      <c r="F9" s="101">
        <v>7.6499999999999999E-2</v>
      </c>
      <c r="G9" s="101">
        <f t="shared" si="0"/>
        <v>7.6499999999999999E-2</v>
      </c>
      <c r="H9" s="101">
        <f t="shared" si="0"/>
        <v>7.6499999999999999E-2</v>
      </c>
      <c r="I9" s="128"/>
      <c r="J9" s="128"/>
    </row>
  </sheetData>
  <sheetProtection selectLockedCell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2C15-2D02-41BF-9C08-3B264C361FA7}">
  <dimension ref="F5:K12"/>
  <sheetViews>
    <sheetView showGridLines="0" workbookViewId="0">
      <selection activeCell="T4" sqref="T4"/>
    </sheetView>
  </sheetViews>
  <sheetFormatPr defaultRowHeight="15"/>
  <cols>
    <col min="6" max="6" width="24.7109375" customWidth="1"/>
    <col min="7" max="8" width="10.7109375" customWidth="1"/>
    <col min="9" max="11" width="11.140625" bestFit="1" customWidth="1"/>
  </cols>
  <sheetData>
    <row r="5" spans="6:11">
      <c r="F5" s="65"/>
      <c r="G5" s="65"/>
      <c r="H5" s="65"/>
      <c r="I5" s="65"/>
      <c r="J5" s="63"/>
      <c r="K5" s="63"/>
    </row>
    <row r="6" spans="6:11">
      <c r="F6" s="97" t="s">
        <v>9</v>
      </c>
      <c r="G6" s="98">
        <v>1</v>
      </c>
      <c r="H6" s="98">
        <v>2</v>
      </c>
      <c r="I6" s="102">
        <v>3</v>
      </c>
      <c r="J6" s="126"/>
      <c r="K6" s="126"/>
    </row>
    <row r="7" spans="6:11">
      <c r="F7" s="66" t="s">
        <v>85</v>
      </c>
      <c r="G7" s="94">
        <f>'Profit and Loss Statement'!E21/'Profit and Loss Statement'!E8</f>
        <v>857213.72014525137</v>
      </c>
      <c r="H7" s="94">
        <f>'Profit and Loss Statement'!F21/'Profit and Loss Statement'!F8</f>
        <v>891579.65919888252</v>
      </c>
      <c r="I7" s="94">
        <f>'Profit and Loss Statement'!G21/'Profit and Loss Statement'!G8</f>
        <v>928626.00738134072</v>
      </c>
      <c r="J7" s="127"/>
      <c r="K7" s="127"/>
    </row>
    <row r="8" spans="6:11">
      <c r="F8" s="115"/>
      <c r="G8" s="115"/>
      <c r="H8" s="115"/>
      <c r="I8" s="115"/>
    </row>
    <row r="9" spans="6:11">
      <c r="F9" s="115"/>
      <c r="G9" s="115"/>
      <c r="H9" s="115"/>
      <c r="I9" s="115"/>
    </row>
    <row r="10" spans="6:11">
      <c r="F10" s="115"/>
      <c r="G10" s="115"/>
      <c r="H10" s="115"/>
      <c r="I10" s="115"/>
    </row>
    <row r="11" spans="6:11">
      <c r="F11" s="112" t="s">
        <v>86</v>
      </c>
      <c r="G11" s="114">
        <f>G7</f>
        <v>857213.72014525137</v>
      </c>
      <c r="H11" s="114">
        <f>H7</f>
        <v>891579.65919888252</v>
      </c>
      <c r="I11" s="114">
        <f>I7</f>
        <v>928626.00738134072</v>
      </c>
      <c r="J11" s="114">
        <f t="shared" ref="J11:K11" si="0">J7</f>
        <v>0</v>
      </c>
      <c r="K11" s="114">
        <f t="shared" si="0"/>
        <v>0</v>
      </c>
    </row>
    <row r="12" spans="6:11">
      <c r="F12" s="112"/>
      <c r="G12" s="112"/>
      <c r="H12" s="112"/>
      <c r="I12" s="112"/>
    </row>
  </sheetData>
  <sheetProtection selectLockedCell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6747-3D44-4564-96F8-E0C70B29CC57}">
  <dimension ref="E5:J19"/>
  <sheetViews>
    <sheetView showGridLines="0" workbookViewId="0">
      <selection activeCell="X8" sqref="X8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4" t="s">
        <v>87</v>
      </c>
      <c r="F5" s="65"/>
      <c r="G5" s="65"/>
      <c r="H5" s="65"/>
      <c r="I5" s="63"/>
      <c r="J5" s="63"/>
    </row>
    <row r="6" spans="5:10">
      <c r="E6" s="72" t="s">
        <v>9</v>
      </c>
      <c r="F6" s="102">
        <v>1</v>
      </c>
      <c r="G6" s="102">
        <v>2</v>
      </c>
      <c r="H6" s="102">
        <v>3</v>
      </c>
      <c r="I6" s="126"/>
      <c r="J6" s="126"/>
    </row>
    <row r="7" spans="5:10">
      <c r="E7" s="93" t="s">
        <v>51</v>
      </c>
      <c r="F7" s="63"/>
      <c r="G7" s="63"/>
      <c r="H7" s="63"/>
      <c r="I7" s="63"/>
      <c r="J7" s="63"/>
    </row>
    <row r="8" spans="5:10">
      <c r="E8" s="66" t="s">
        <v>90</v>
      </c>
      <c r="F8" s="101">
        <f>'Revenue Overview'!$F$5</f>
        <v>0</v>
      </c>
      <c r="G8" s="101">
        <f>'Revenue Overview'!G5</f>
        <v>0.1</v>
      </c>
      <c r="H8" s="101">
        <f>'Revenue Overview'!H5</f>
        <v>0.1</v>
      </c>
      <c r="I8" s="128"/>
      <c r="J8" s="128"/>
    </row>
    <row r="9" spans="5:10">
      <c r="E9" s="103" t="s">
        <v>12</v>
      </c>
      <c r="F9" s="104">
        <f>'Profit and Loss Statement'!E8</f>
        <v>0.66296296296296298</v>
      </c>
      <c r="G9" s="104">
        <f>'Profit and Loss Statement'!F8</f>
        <v>0.66296296296296298</v>
      </c>
      <c r="H9" s="101">
        <f>'Profit and Loss Statement'!G8</f>
        <v>0.66296296296296298</v>
      </c>
      <c r="I9" s="128"/>
      <c r="J9" s="128"/>
    </row>
    <row r="10" spans="5:10">
      <c r="E10" s="63"/>
      <c r="F10" s="63"/>
      <c r="G10" s="63"/>
      <c r="H10" s="63"/>
      <c r="I10" s="63"/>
      <c r="J10" s="63"/>
    </row>
    <row r="11" spans="5:10">
      <c r="E11" s="93" t="s">
        <v>88</v>
      </c>
      <c r="F11" s="63"/>
      <c r="G11" s="63"/>
      <c r="H11" s="63"/>
      <c r="I11" s="63"/>
      <c r="J11" s="63"/>
    </row>
    <row r="12" spans="5:10">
      <c r="E12" s="66" t="s">
        <v>91</v>
      </c>
      <c r="F12" s="101">
        <f>'Profit and Loss Statement'!E28/'Profit and Loss Statement'!E6</f>
        <v>0.11556409984697344</v>
      </c>
      <c r="G12" s="101">
        <f>'Profit and Loss Statement'!F28/'Profit and Loss Statement'!F6</f>
        <v>0.13533138541885681</v>
      </c>
      <c r="H12" s="101">
        <f>'Profit and Loss Statement'!G28/'Profit and Loss Statement'!G6</f>
        <v>0.1535399960908948</v>
      </c>
      <c r="I12" s="128"/>
      <c r="J12" s="128"/>
    </row>
    <row r="13" spans="5:10">
      <c r="E13" s="66" t="s">
        <v>92</v>
      </c>
      <c r="F13" s="105">
        <f>'Balance Sheet'!E10/'Balance Sheet'!E15</f>
        <v>674.92238209090885</v>
      </c>
      <c r="G13" s="105">
        <f>'Balance Sheet'!F10/'Balance Sheet'!F15</f>
        <v>365.84948238173814</v>
      </c>
      <c r="H13" s="105">
        <f>'Balance Sheet'!G10/'Balance Sheet'!G15</f>
        <v>269.83986265038965</v>
      </c>
      <c r="I13" s="129"/>
      <c r="J13" s="129"/>
    </row>
    <row r="14" spans="5:10">
      <c r="E14" s="66" t="s">
        <v>93</v>
      </c>
      <c r="F14" s="105">
        <f>'Balance Sheet'!E17/'Balance Sheet'!E15</f>
        <v>673.92238209090885</v>
      </c>
      <c r="G14" s="105">
        <f>'Balance Sheet'!F17/'Balance Sheet'!F15</f>
        <v>364.84948238173814</v>
      </c>
      <c r="H14" s="105">
        <f>'Balance Sheet'!G17/'Balance Sheet'!G15</f>
        <v>268.83986265038959</v>
      </c>
      <c r="I14" s="129"/>
      <c r="J14" s="129"/>
    </row>
    <row r="15" spans="5:10">
      <c r="E15" s="66" t="s">
        <v>94</v>
      </c>
      <c r="F15" s="105">
        <f>'Balance Sheet'!E10/'Balance Sheet'!E17</f>
        <v>1.0014838504055874</v>
      </c>
      <c r="G15" s="105">
        <f>'Balance Sheet'!F10/'Balance Sheet'!F17</f>
        <v>1.0027408562935927</v>
      </c>
      <c r="H15" s="105">
        <f>'Balance Sheet'!G10/'Balance Sheet'!G17</f>
        <v>1.003719686471126</v>
      </c>
      <c r="I15" s="129"/>
      <c r="J15" s="129"/>
    </row>
    <row r="16" spans="5:10">
      <c r="E16" s="63"/>
      <c r="F16" s="63"/>
      <c r="G16" s="63"/>
      <c r="H16" s="63"/>
      <c r="I16" s="63"/>
      <c r="J16" s="63"/>
    </row>
    <row r="17" spans="5:10">
      <c r="E17" s="93" t="s">
        <v>89</v>
      </c>
      <c r="F17" s="63"/>
      <c r="G17" s="63"/>
      <c r="H17" s="63"/>
      <c r="I17" s="63"/>
      <c r="J17" s="63"/>
    </row>
    <row r="18" spans="5:10">
      <c r="E18" s="66" t="s">
        <v>95</v>
      </c>
      <c r="F18" s="105">
        <f>'Balance Sheet'!E7/'Balance Sheet'!E10</f>
        <v>0.36861426596019314</v>
      </c>
      <c r="G18" s="105">
        <f>'Balance Sheet'!F7/'Balance Sheet'!F10</f>
        <v>0.48744289412571895</v>
      </c>
      <c r="H18" s="105">
        <f>'Balance Sheet'!G7/'Balance Sheet'!G10</f>
        <v>0.59865318049389815</v>
      </c>
      <c r="I18" s="129"/>
      <c r="J18" s="129"/>
    </row>
    <row r="19" spans="5:10">
      <c r="E19" s="66" t="s">
        <v>96</v>
      </c>
      <c r="F19" s="105">
        <f>'Balance Sheet'!E7/'Balance Sheet'!E15</f>
        <v>248.78601845454537</v>
      </c>
      <c r="G19" s="105">
        <f>'Balance Sheet'!F7/'Balance Sheet'!F15</f>
        <v>178.33073050655065</v>
      </c>
      <c r="H19" s="105">
        <f>'Balance Sheet'!G7/'Balance Sheet'!G15</f>
        <v>161.54049199969239</v>
      </c>
      <c r="I19" s="129"/>
      <c r="J19" s="129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8C60-FA5C-4D86-BF18-196292673612}">
  <dimension ref="B4:T68"/>
  <sheetViews>
    <sheetView showGridLines="0" workbookViewId="0">
      <selection activeCell="E11" sqref="E11"/>
    </sheetView>
  </sheetViews>
  <sheetFormatPr defaultRowHeight="15"/>
  <cols>
    <col min="1" max="1" width="19.28515625" customWidth="1"/>
    <col min="2" max="2" width="25.28515625" customWidth="1"/>
    <col min="3" max="3" width="19.7109375" customWidth="1"/>
    <col min="4" max="4" width="16.7109375" customWidth="1"/>
    <col min="5" max="5" width="14.28515625" customWidth="1"/>
    <col min="6" max="6" width="14.7109375" customWidth="1"/>
    <col min="7" max="7" width="26.85546875" customWidth="1"/>
    <col min="8" max="8" width="9.28515625" customWidth="1"/>
    <col min="9" max="9" width="10" customWidth="1"/>
    <col min="10" max="14" width="11.7109375" customWidth="1"/>
  </cols>
  <sheetData>
    <row r="4" spans="2:14">
      <c r="B4" s="7" t="s">
        <v>60</v>
      </c>
      <c r="C4" s="3"/>
      <c r="G4" s="3"/>
      <c r="H4" s="3"/>
      <c r="I4" s="3"/>
      <c r="J4" s="3"/>
      <c r="M4" s="30"/>
      <c r="N4" s="30"/>
    </row>
    <row r="5" spans="2:14">
      <c r="B5" s="4" t="s">
        <v>114</v>
      </c>
      <c r="C5" s="14">
        <v>50000</v>
      </c>
      <c r="G5" s="11" t="s">
        <v>9</v>
      </c>
      <c r="H5" s="16">
        <v>1</v>
      </c>
      <c r="I5" s="16">
        <v>2</v>
      </c>
      <c r="J5" s="16">
        <v>3</v>
      </c>
      <c r="M5" s="43"/>
      <c r="N5" s="43"/>
    </row>
    <row r="6" spans="2:14">
      <c r="B6" s="4" t="s">
        <v>118</v>
      </c>
      <c r="C6" s="14">
        <v>45000</v>
      </c>
      <c r="G6" s="4" t="str">
        <f>B5</f>
        <v>Senior Management</v>
      </c>
      <c r="H6" s="14">
        <f t="shared" ref="H6:H15" si="0">H18*C5</f>
        <v>50000</v>
      </c>
      <c r="I6" s="14">
        <f t="shared" ref="I6:I15" si="1">D58*I18</f>
        <v>51500</v>
      </c>
      <c r="J6" s="14">
        <f t="shared" ref="J6:J15" si="2">E58*J18</f>
        <v>53045</v>
      </c>
      <c r="M6" s="117"/>
      <c r="N6" s="117"/>
    </row>
    <row r="7" spans="2:14">
      <c r="B7" s="4" t="s">
        <v>130</v>
      </c>
      <c r="C7" s="14">
        <v>30000</v>
      </c>
      <c r="G7" s="4" t="str">
        <f>B6</f>
        <v>Operational Managers</v>
      </c>
      <c r="H7" s="14">
        <f t="shared" si="0"/>
        <v>45000</v>
      </c>
      <c r="I7" s="14">
        <f t="shared" si="1"/>
        <v>46350</v>
      </c>
      <c r="J7" s="14">
        <f t="shared" si="2"/>
        <v>47740.5</v>
      </c>
      <c r="M7" s="117"/>
      <c r="N7" s="117"/>
    </row>
    <row r="8" spans="2:14">
      <c r="B8" s="4" t="s">
        <v>131</v>
      </c>
      <c r="C8" s="14">
        <v>27500</v>
      </c>
      <c r="G8" s="4" t="str">
        <f>B7</f>
        <v>Front of House Staff</v>
      </c>
      <c r="H8" s="14">
        <f t="shared" si="0"/>
        <v>150000</v>
      </c>
      <c r="I8" s="14">
        <f t="shared" si="1"/>
        <v>154500</v>
      </c>
      <c r="J8" s="14">
        <f t="shared" si="2"/>
        <v>159135</v>
      </c>
      <c r="M8" s="117"/>
      <c r="N8" s="117"/>
    </row>
    <row r="9" spans="2:14">
      <c r="B9" s="4" t="s">
        <v>127</v>
      </c>
      <c r="C9" s="14">
        <v>45000</v>
      </c>
      <c r="G9" s="4" t="str">
        <f>B8</f>
        <v>Kitchen Staff</v>
      </c>
      <c r="H9" s="14">
        <f t="shared" si="0"/>
        <v>110000</v>
      </c>
      <c r="I9" s="14">
        <f t="shared" si="1"/>
        <v>113300</v>
      </c>
      <c r="J9" s="14">
        <f t="shared" si="2"/>
        <v>116699</v>
      </c>
      <c r="M9" s="117"/>
      <c r="N9" s="117"/>
    </row>
    <row r="10" spans="2:14">
      <c r="B10" s="4" t="s">
        <v>120</v>
      </c>
      <c r="C10" s="14">
        <v>0</v>
      </c>
      <c r="G10" s="4" t="str">
        <f>B9</f>
        <v>Administrative Staff</v>
      </c>
      <c r="H10" s="14">
        <f t="shared" si="0"/>
        <v>45000</v>
      </c>
      <c r="I10" s="14">
        <f t="shared" si="1"/>
        <v>46350</v>
      </c>
      <c r="J10" s="14">
        <f t="shared" si="2"/>
        <v>47740.5</v>
      </c>
      <c r="M10" s="117"/>
      <c r="N10" s="117"/>
    </row>
    <row r="11" spans="2:14">
      <c r="B11" s="4" t="s">
        <v>134</v>
      </c>
      <c r="C11" s="14">
        <v>0</v>
      </c>
      <c r="G11" s="4" t="str">
        <f>B29</f>
        <v>Position 6</v>
      </c>
      <c r="H11" s="14">
        <f t="shared" si="0"/>
        <v>0</v>
      </c>
      <c r="I11" s="14">
        <f t="shared" si="1"/>
        <v>0</v>
      </c>
      <c r="J11" s="14">
        <f t="shared" si="2"/>
        <v>0</v>
      </c>
      <c r="M11" s="117"/>
      <c r="N11" s="117"/>
    </row>
    <row r="12" spans="2:14">
      <c r="B12" s="4" t="s">
        <v>135</v>
      </c>
      <c r="C12" s="14">
        <v>0</v>
      </c>
      <c r="G12" s="4" t="str">
        <f>B30</f>
        <v>Position 7</v>
      </c>
      <c r="H12" s="14">
        <f t="shared" si="0"/>
        <v>0</v>
      </c>
      <c r="I12" s="14">
        <f t="shared" si="1"/>
        <v>0</v>
      </c>
      <c r="J12" s="14">
        <f t="shared" si="2"/>
        <v>0</v>
      </c>
      <c r="M12" s="117"/>
      <c r="N12" s="117"/>
    </row>
    <row r="13" spans="2:14">
      <c r="B13" s="4" t="s">
        <v>136</v>
      </c>
      <c r="C13" s="14"/>
      <c r="G13" s="4" t="str">
        <f>B31</f>
        <v>Position 8</v>
      </c>
      <c r="H13" s="14">
        <f t="shared" si="0"/>
        <v>0</v>
      </c>
      <c r="I13" s="14">
        <f t="shared" si="1"/>
        <v>0</v>
      </c>
      <c r="J13" s="14">
        <f t="shared" si="2"/>
        <v>0</v>
      </c>
      <c r="M13" s="117"/>
      <c r="N13" s="117"/>
    </row>
    <row r="14" spans="2:14">
      <c r="B14" s="4" t="s">
        <v>124</v>
      </c>
      <c r="C14" s="14"/>
      <c r="G14" s="4" t="str">
        <f>B32</f>
        <v>Position 9</v>
      </c>
      <c r="H14" s="14">
        <f t="shared" si="0"/>
        <v>0</v>
      </c>
      <c r="I14" s="14">
        <f t="shared" si="1"/>
        <v>0</v>
      </c>
      <c r="J14" s="14">
        <f t="shared" si="2"/>
        <v>0</v>
      </c>
      <c r="M14" s="117"/>
      <c r="N14" s="117"/>
    </row>
    <row r="15" spans="2:14">
      <c r="G15" s="4" t="str">
        <f>B33</f>
        <v>Position 10</v>
      </c>
      <c r="H15" s="14">
        <f t="shared" si="0"/>
        <v>0</v>
      </c>
      <c r="I15" s="14">
        <f t="shared" si="1"/>
        <v>0</v>
      </c>
      <c r="J15" s="14">
        <f t="shared" si="2"/>
        <v>0</v>
      </c>
      <c r="M15" s="117"/>
      <c r="N15" s="117"/>
    </row>
    <row r="16" spans="2:14">
      <c r="G16" s="10" t="s">
        <v>8</v>
      </c>
      <c r="H16" s="9">
        <f>SUM(H6:H15)</f>
        <v>400000</v>
      </c>
      <c r="I16" s="9">
        <f t="shared" ref="I16:J16" si="3">SUM(I6:I15)</f>
        <v>412000</v>
      </c>
      <c r="J16" s="9">
        <f t="shared" si="3"/>
        <v>424360</v>
      </c>
      <c r="M16" s="118"/>
      <c r="N16" s="118"/>
    </row>
    <row r="17" spans="2:20">
      <c r="M17" s="30"/>
      <c r="N17" s="30"/>
    </row>
    <row r="18" spans="2:20">
      <c r="G18" s="4" t="str">
        <f>G6</f>
        <v>Senior Management</v>
      </c>
      <c r="H18" s="4">
        <f t="shared" ref="H18:H27" si="4">C24</f>
        <v>1</v>
      </c>
      <c r="I18" s="4">
        <f t="shared" ref="I18:I27" si="5">D24</f>
        <v>1</v>
      </c>
      <c r="J18" s="4">
        <f t="shared" ref="J18:J27" si="6">E24</f>
        <v>1</v>
      </c>
      <c r="M18" s="30"/>
      <c r="N18" s="30"/>
    </row>
    <row r="19" spans="2:20">
      <c r="G19" s="4" t="str">
        <f>G7</f>
        <v>Operational Managers</v>
      </c>
      <c r="H19" s="4">
        <f t="shared" si="4"/>
        <v>1</v>
      </c>
      <c r="I19" s="4">
        <f t="shared" si="5"/>
        <v>1</v>
      </c>
      <c r="J19" s="4">
        <f t="shared" si="6"/>
        <v>1</v>
      </c>
      <c r="M19" s="30"/>
      <c r="N19" s="30"/>
    </row>
    <row r="20" spans="2:20">
      <c r="G20" s="4" t="str">
        <f>G8</f>
        <v>Front of House Staff</v>
      </c>
      <c r="H20" s="4">
        <f t="shared" si="4"/>
        <v>5</v>
      </c>
      <c r="I20" s="4">
        <f t="shared" si="5"/>
        <v>5</v>
      </c>
      <c r="J20" s="4">
        <f t="shared" si="6"/>
        <v>5</v>
      </c>
      <c r="M20" s="30"/>
      <c r="N20" s="30"/>
    </row>
    <row r="21" spans="2:20">
      <c r="G21" s="4" t="str">
        <f>G9</f>
        <v>Kitchen Staff</v>
      </c>
      <c r="H21" s="4">
        <f t="shared" si="4"/>
        <v>4</v>
      </c>
      <c r="I21" s="4">
        <f t="shared" si="5"/>
        <v>4</v>
      </c>
      <c r="J21" s="4">
        <f t="shared" si="6"/>
        <v>4</v>
      </c>
      <c r="M21" s="30"/>
      <c r="N21" s="30"/>
      <c r="O21" s="115"/>
      <c r="P21" s="115"/>
      <c r="Q21" s="115"/>
      <c r="R21" s="115"/>
      <c r="S21" s="115"/>
      <c r="T21" s="115"/>
    </row>
    <row r="22" spans="2:20">
      <c r="B22" s="7" t="s">
        <v>61</v>
      </c>
      <c r="C22" s="3"/>
      <c r="D22" s="3"/>
      <c r="E22" s="3"/>
      <c r="G22" s="4" t="str">
        <f t="shared" ref="G22:G27" si="7">G10</f>
        <v>Administrative Staff</v>
      </c>
      <c r="H22" s="4">
        <f t="shared" si="4"/>
        <v>1</v>
      </c>
      <c r="I22" s="4">
        <f t="shared" si="5"/>
        <v>1</v>
      </c>
      <c r="J22" s="4">
        <f t="shared" si="6"/>
        <v>1</v>
      </c>
      <c r="M22" s="30"/>
      <c r="N22" s="30"/>
      <c r="O22" s="115"/>
      <c r="P22" s="115"/>
      <c r="Q22" s="115"/>
      <c r="R22" s="115"/>
      <c r="S22" s="115"/>
      <c r="T22" s="115"/>
    </row>
    <row r="23" spans="2:20">
      <c r="B23" s="16" t="s">
        <v>62</v>
      </c>
      <c r="C23" s="16">
        <v>1</v>
      </c>
      <c r="D23" s="16">
        <v>2</v>
      </c>
      <c r="E23" s="16">
        <v>3</v>
      </c>
      <c r="G23" s="4" t="str">
        <f t="shared" si="7"/>
        <v>Position 6</v>
      </c>
      <c r="H23" s="4">
        <f t="shared" si="4"/>
        <v>0</v>
      </c>
      <c r="I23" s="4">
        <f t="shared" si="5"/>
        <v>0</v>
      </c>
      <c r="J23" s="4">
        <f t="shared" si="6"/>
        <v>0</v>
      </c>
      <c r="M23" s="30"/>
      <c r="N23" s="30"/>
      <c r="O23" s="115"/>
      <c r="P23" s="115"/>
      <c r="Q23" s="115"/>
      <c r="R23" s="115"/>
      <c r="S23" s="115"/>
      <c r="T23" s="115"/>
    </row>
    <row r="24" spans="2:20">
      <c r="B24" s="15" t="str">
        <f>B5</f>
        <v>Senior Management</v>
      </c>
      <c r="C24" s="5">
        <v>1</v>
      </c>
      <c r="D24" s="5">
        <v>1</v>
      </c>
      <c r="E24" s="5">
        <v>1</v>
      </c>
      <c r="F24" s="140"/>
      <c r="G24" s="4" t="str">
        <f t="shared" si="7"/>
        <v>Position 7</v>
      </c>
      <c r="H24" s="4">
        <f t="shared" si="4"/>
        <v>0</v>
      </c>
      <c r="I24" s="4">
        <f t="shared" si="5"/>
        <v>0</v>
      </c>
      <c r="J24" s="4">
        <f t="shared" si="6"/>
        <v>0</v>
      </c>
      <c r="M24" s="30"/>
      <c r="N24" s="30"/>
      <c r="O24" s="115"/>
      <c r="P24" s="115"/>
      <c r="Q24" s="115"/>
      <c r="R24" s="115"/>
      <c r="S24" s="115"/>
      <c r="T24" s="115"/>
    </row>
    <row r="25" spans="2:20">
      <c r="B25" s="15" t="str">
        <f>B6</f>
        <v>Operational Managers</v>
      </c>
      <c r="C25" s="5">
        <v>1</v>
      </c>
      <c r="D25" s="5">
        <v>1</v>
      </c>
      <c r="E25" s="5">
        <v>1</v>
      </c>
      <c r="G25" s="4" t="str">
        <f t="shared" si="7"/>
        <v>Position 8</v>
      </c>
      <c r="H25" s="4">
        <f t="shared" si="4"/>
        <v>0</v>
      </c>
      <c r="I25" s="4">
        <f t="shared" si="5"/>
        <v>0</v>
      </c>
      <c r="J25" s="4">
        <f t="shared" si="6"/>
        <v>0</v>
      </c>
      <c r="M25" s="30"/>
      <c r="N25" s="30"/>
      <c r="O25" s="115"/>
      <c r="P25" s="115"/>
      <c r="Q25" s="115"/>
      <c r="R25" s="115"/>
      <c r="S25" s="115"/>
      <c r="T25" s="115"/>
    </row>
    <row r="26" spans="2:20">
      <c r="B26" s="15" t="str">
        <f>B7</f>
        <v>Front of House Staff</v>
      </c>
      <c r="C26" s="5">
        <v>5</v>
      </c>
      <c r="D26" s="5">
        <v>5</v>
      </c>
      <c r="E26" s="5">
        <v>5</v>
      </c>
      <c r="F26" s="140"/>
      <c r="G26" s="4" t="str">
        <f t="shared" si="7"/>
        <v>Position 9</v>
      </c>
      <c r="H26" s="4">
        <f t="shared" si="4"/>
        <v>0</v>
      </c>
      <c r="I26" s="4">
        <f t="shared" si="5"/>
        <v>0</v>
      </c>
      <c r="J26" s="4">
        <f t="shared" si="6"/>
        <v>0</v>
      </c>
      <c r="M26" s="30"/>
      <c r="N26" s="30"/>
      <c r="O26" s="115"/>
      <c r="P26" s="115"/>
      <c r="Q26" s="115"/>
      <c r="R26" s="115"/>
      <c r="S26" s="115"/>
      <c r="T26" s="115"/>
    </row>
    <row r="27" spans="2:20">
      <c r="B27" s="15" t="str">
        <f>B8</f>
        <v>Kitchen Staff</v>
      </c>
      <c r="C27" s="5">
        <v>4</v>
      </c>
      <c r="D27" s="5">
        <v>4</v>
      </c>
      <c r="E27" s="5">
        <v>4</v>
      </c>
      <c r="F27" s="140"/>
      <c r="G27" s="4" t="str">
        <f t="shared" si="7"/>
        <v>Position 10</v>
      </c>
      <c r="H27" s="4">
        <f t="shared" si="4"/>
        <v>0</v>
      </c>
      <c r="I27" s="4">
        <f t="shared" si="5"/>
        <v>0</v>
      </c>
      <c r="J27" s="4">
        <f t="shared" si="6"/>
        <v>0</v>
      </c>
      <c r="M27" s="30"/>
      <c r="N27" s="30"/>
      <c r="O27" s="115"/>
      <c r="P27" s="115"/>
      <c r="Q27" s="115"/>
      <c r="R27" s="115"/>
      <c r="S27" s="115"/>
      <c r="T27" s="115"/>
    </row>
    <row r="28" spans="2:20">
      <c r="B28" s="15" t="str">
        <f>B9</f>
        <v>Administrative Staff</v>
      </c>
      <c r="C28" s="5">
        <v>1</v>
      </c>
      <c r="D28" s="5">
        <v>1</v>
      </c>
      <c r="E28" s="5">
        <v>1</v>
      </c>
      <c r="F28" s="140"/>
      <c r="G28" s="10" t="s">
        <v>8</v>
      </c>
      <c r="H28" s="10">
        <f>SUM(H18:H27)</f>
        <v>12</v>
      </c>
      <c r="I28" s="10">
        <f t="shared" ref="I28:J28" si="8">SUM(I18:I27)</f>
        <v>12</v>
      </c>
      <c r="J28" s="10">
        <f t="shared" si="8"/>
        <v>12</v>
      </c>
      <c r="M28" s="30"/>
      <c r="N28" s="30"/>
      <c r="O28" s="115"/>
      <c r="P28" s="115"/>
      <c r="Q28" s="115"/>
      <c r="R28" s="115"/>
      <c r="S28" s="115"/>
      <c r="T28" s="115"/>
    </row>
    <row r="29" spans="2:20">
      <c r="B29" s="15" t="s">
        <v>120</v>
      </c>
      <c r="C29" s="5"/>
      <c r="D29" s="5"/>
      <c r="E29" s="5"/>
      <c r="O29" s="115"/>
      <c r="P29" s="115"/>
      <c r="Q29" s="115"/>
      <c r="R29" s="115"/>
      <c r="S29" s="115"/>
      <c r="T29" s="115"/>
    </row>
    <row r="30" spans="2:20">
      <c r="B30" s="15" t="s">
        <v>121</v>
      </c>
      <c r="C30" s="5"/>
      <c r="D30" s="5"/>
      <c r="E30" s="5"/>
      <c r="L30" s="112"/>
      <c r="M30" s="112"/>
      <c r="O30" s="115"/>
      <c r="P30" s="115"/>
      <c r="Q30" s="115"/>
      <c r="R30" s="115"/>
      <c r="S30" s="115"/>
      <c r="T30" s="115"/>
    </row>
    <row r="31" spans="2:20">
      <c r="B31" s="15" t="s">
        <v>122</v>
      </c>
      <c r="C31" s="5"/>
      <c r="D31" s="5"/>
      <c r="E31" s="5"/>
      <c r="L31" s="112" t="str">
        <f>G6</f>
        <v>Senior Management</v>
      </c>
      <c r="M31" s="113">
        <f>J6/$J$16</f>
        <v>0.125</v>
      </c>
      <c r="O31" s="115"/>
      <c r="P31" s="115"/>
      <c r="Q31" s="115"/>
      <c r="R31" s="115"/>
      <c r="S31" s="115"/>
      <c r="T31" s="115"/>
    </row>
    <row r="32" spans="2:20">
      <c r="B32" s="15" t="s">
        <v>123</v>
      </c>
      <c r="C32" s="5"/>
      <c r="D32" s="5"/>
      <c r="E32" s="5"/>
      <c r="F32" s="30"/>
      <c r="G32" s="30"/>
      <c r="L32" s="112" t="str">
        <f>G7</f>
        <v>Operational Managers</v>
      </c>
      <c r="M32" s="113">
        <f>J7/$J$16</f>
        <v>0.1125</v>
      </c>
      <c r="O32" s="115"/>
      <c r="P32" s="115"/>
      <c r="Q32" s="115"/>
      <c r="T32" s="115"/>
    </row>
    <row r="33" spans="2:20">
      <c r="B33" s="15" t="s">
        <v>124</v>
      </c>
      <c r="C33" s="5"/>
      <c r="D33" s="5"/>
      <c r="E33" s="5"/>
      <c r="F33" s="30"/>
      <c r="G33" s="30"/>
      <c r="L33" s="112" t="str">
        <f>G8</f>
        <v>Front of House Staff</v>
      </c>
      <c r="M33" s="113">
        <f>J8/$J$16</f>
        <v>0.375</v>
      </c>
      <c r="O33" s="115"/>
      <c r="P33" s="115"/>
      <c r="Q33" s="115"/>
      <c r="T33" s="115"/>
    </row>
    <row r="34" spans="2:20">
      <c r="F34" s="43"/>
      <c r="G34" s="43"/>
      <c r="L34" s="112" t="str">
        <f>G9</f>
        <v>Kitchen Staff</v>
      </c>
      <c r="M34" s="113">
        <f>J9/$J$16</f>
        <v>0.27500000000000002</v>
      </c>
      <c r="O34" s="115"/>
      <c r="P34" s="115"/>
      <c r="Q34" s="115"/>
      <c r="T34" s="115"/>
    </row>
    <row r="35" spans="2:20">
      <c r="F35" s="43"/>
      <c r="G35" s="43"/>
      <c r="L35" s="112" t="str">
        <f>G10</f>
        <v>Administrative Staff</v>
      </c>
      <c r="M35" s="113">
        <f>J10/$J$16</f>
        <v>0.1125</v>
      </c>
      <c r="O35" s="115"/>
      <c r="P35" s="115"/>
      <c r="Q35" s="115"/>
      <c r="T35" s="115"/>
    </row>
    <row r="36" spans="2:20">
      <c r="F36" s="43"/>
      <c r="G36" s="43"/>
      <c r="L36" s="112"/>
      <c r="M36" s="112"/>
      <c r="O36" s="115"/>
      <c r="P36" s="115"/>
      <c r="Q36" s="115"/>
      <c r="T36" s="115"/>
    </row>
    <row r="37" spans="2:20">
      <c r="F37" s="43"/>
      <c r="G37" s="43"/>
      <c r="L37" s="112"/>
      <c r="M37" s="112"/>
      <c r="O37" s="115"/>
      <c r="P37" s="115"/>
      <c r="Q37" s="115"/>
      <c r="R37" s="115"/>
      <c r="S37" s="116"/>
      <c r="T37" s="115"/>
    </row>
    <row r="38" spans="2:20">
      <c r="F38" s="43"/>
      <c r="G38" s="43"/>
      <c r="Q38" s="112"/>
      <c r="R38" s="112"/>
      <c r="S38" s="113"/>
    </row>
    <row r="39" spans="2:20">
      <c r="F39" s="43"/>
      <c r="G39" s="43"/>
      <c r="S39" s="111"/>
    </row>
    <row r="40" spans="2:20">
      <c r="F40" s="43"/>
      <c r="G40" s="43"/>
    </row>
    <row r="41" spans="2:20">
      <c r="F41" s="43"/>
      <c r="G41" s="43"/>
    </row>
    <row r="42" spans="2:20">
      <c r="F42" s="43"/>
      <c r="G42" s="43"/>
    </row>
    <row r="43" spans="2:20">
      <c r="F43" s="43"/>
      <c r="G43" s="43"/>
    </row>
    <row r="44" spans="2:20">
      <c r="F44" s="43"/>
      <c r="G44" s="43"/>
    </row>
    <row r="45" spans="2:20">
      <c r="F45" s="30"/>
      <c r="G45" s="30"/>
    </row>
    <row r="52" spans="2:7">
      <c r="B52" s="7" t="s">
        <v>63</v>
      </c>
      <c r="C52" s="3"/>
    </row>
    <row r="53" spans="2:7">
      <c r="B53" s="4" t="s">
        <v>64</v>
      </c>
      <c r="C53" s="17">
        <v>0.03</v>
      </c>
    </row>
    <row r="57" spans="2:7">
      <c r="B57" s="7" t="s">
        <v>60</v>
      </c>
      <c r="C57" s="3"/>
    </row>
    <row r="58" spans="2:7">
      <c r="B58" s="4" t="str">
        <f>B5</f>
        <v>Senior Management</v>
      </c>
      <c r="C58" s="14">
        <f>C5</f>
        <v>50000</v>
      </c>
      <c r="D58" s="14">
        <f>C58*(1+$C$53)</f>
        <v>51500</v>
      </c>
      <c r="E58" s="14">
        <f>D58*(1+$C$53)</f>
        <v>53045</v>
      </c>
      <c r="F58" s="14">
        <f>E58*(1+$C$53)</f>
        <v>54636.35</v>
      </c>
      <c r="G58" s="14">
        <f>F58*(1+$C$53)</f>
        <v>56275.440499999997</v>
      </c>
    </row>
    <row r="59" spans="2:7">
      <c r="B59" s="4" t="str">
        <f t="shared" ref="B59:C67" si="9">B6</f>
        <v>Operational Managers</v>
      </c>
      <c r="C59" s="14">
        <f t="shared" si="9"/>
        <v>45000</v>
      </c>
      <c r="D59" s="14">
        <f t="shared" ref="D59:G59" si="10">C59*(1+$C$53)</f>
        <v>46350</v>
      </c>
      <c r="E59" s="14">
        <f t="shared" si="10"/>
        <v>47740.5</v>
      </c>
      <c r="F59" s="14">
        <f t="shared" si="10"/>
        <v>49172.715000000004</v>
      </c>
      <c r="G59" s="14">
        <f t="shared" si="10"/>
        <v>50647.896450000007</v>
      </c>
    </row>
    <row r="60" spans="2:7">
      <c r="B60" s="4" t="str">
        <f t="shared" si="9"/>
        <v>Front of House Staff</v>
      </c>
      <c r="C60" s="14">
        <f t="shared" si="9"/>
        <v>30000</v>
      </c>
      <c r="D60" s="14">
        <f t="shared" ref="D60:G60" si="11">C60*(1+$C$53)</f>
        <v>30900</v>
      </c>
      <c r="E60" s="14">
        <f t="shared" si="11"/>
        <v>31827</v>
      </c>
      <c r="F60" s="14">
        <f t="shared" si="11"/>
        <v>32781.81</v>
      </c>
      <c r="G60" s="14">
        <f t="shared" si="11"/>
        <v>33765.264299999995</v>
      </c>
    </row>
    <row r="61" spans="2:7">
      <c r="B61" s="4" t="str">
        <f t="shared" si="9"/>
        <v>Kitchen Staff</v>
      </c>
      <c r="C61" s="14">
        <f t="shared" si="9"/>
        <v>27500</v>
      </c>
      <c r="D61" s="14">
        <f t="shared" ref="D61:G61" si="12">C61*(1+$C$53)</f>
        <v>28325</v>
      </c>
      <c r="E61" s="14">
        <f t="shared" si="12"/>
        <v>29174.75</v>
      </c>
      <c r="F61" s="14">
        <f t="shared" si="12"/>
        <v>30049.9925</v>
      </c>
      <c r="G61" s="14">
        <f t="shared" si="12"/>
        <v>30951.492275000001</v>
      </c>
    </row>
    <row r="62" spans="2:7">
      <c r="B62" s="4" t="str">
        <f t="shared" si="9"/>
        <v>Administrative Staff</v>
      </c>
      <c r="C62" s="14">
        <f t="shared" si="9"/>
        <v>45000</v>
      </c>
      <c r="D62" s="14">
        <f t="shared" ref="D62:G62" si="13">C62*(1+$C$53)</f>
        <v>46350</v>
      </c>
      <c r="E62" s="14">
        <f t="shared" si="13"/>
        <v>47740.5</v>
      </c>
      <c r="F62" s="14">
        <f t="shared" si="13"/>
        <v>49172.715000000004</v>
      </c>
      <c r="G62" s="14">
        <f t="shared" si="13"/>
        <v>50647.896450000007</v>
      </c>
    </row>
    <row r="63" spans="2:7">
      <c r="B63" s="4" t="str">
        <f t="shared" si="9"/>
        <v>Position 6</v>
      </c>
      <c r="C63" s="14">
        <f t="shared" si="9"/>
        <v>0</v>
      </c>
      <c r="D63" s="14">
        <f t="shared" ref="D63:G63" si="14">C63*(1+$C$53)</f>
        <v>0</v>
      </c>
      <c r="E63" s="14">
        <f t="shared" si="14"/>
        <v>0</v>
      </c>
      <c r="F63" s="14">
        <f t="shared" si="14"/>
        <v>0</v>
      </c>
      <c r="G63" s="14">
        <f t="shared" si="14"/>
        <v>0</v>
      </c>
    </row>
    <row r="64" spans="2:7">
      <c r="B64" s="4" t="str">
        <f t="shared" si="9"/>
        <v>Postion 7</v>
      </c>
      <c r="C64" s="14">
        <f t="shared" si="9"/>
        <v>0</v>
      </c>
      <c r="D64" s="14">
        <f t="shared" ref="D64:G64" si="15">C64*(1+$C$53)</f>
        <v>0</v>
      </c>
      <c r="E64" s="14">
        <f t="shared" si="15"/>
        <v>0</v>
      </c>
      <c r="F64" s="14">
        <f t="shared" si="15"/>
        <v>0</v>
      </c>
      <c r="G64" s="14">
        <f t="shared" si="15"/>
        <v>0</v>
      </c>
    </row>
    <row r="65" spans="2:7">
      <c r="B65" s="4" t="str">
        <f t="shared" si="9"/>
        <v>Postion 8</v>
      </c>
      <c r="C65" s="14">
        <f t="shared" si="9"/>
        <v>0</v>
      </c>
      <c r="D65" s="14">
        <f t="shared" ref="D65:G65" si="16">C65*(1+$C$53)</f>
        <v>0</v>
      </c>
      <c r="E65" s="14">
        <f t="shared" si="16"/>
        <v>0</v>
      </c>
      <c r="F65" s="14">
        <f t="shared" si="16"/>
        <v>0</v>
      </c>
      <c r="G65" s="14">
        <f t="shared" si="16"/>
        <v>0</v>
      </c>
    </row>
    <row r="66" spans="2:7">
      <c r="B66" s="4" t="str">
        <f t="shared" si="9"/>
        <v>Postion 9</v>
      </c>
      <c r="C66" s="14">
        <f t="shared" si="9"/>
        <v>0</v>
      </c>
      <c r="D66" s="14">
        <f t="shared" ref="D66:G66" si="17">C66*(1+$C$53)</f>
        <v>0</v>
      </c>
      <c r="E66" s="14">
        <f t="shared" si="17"/>
        <v>0</v>
      </c>
      <c r="F66" s="14">
        <f t="shared" si="17"/>
        <v>0</v>
      </c>
      <c r="G66" s="14">
        <f t="shared" si="17"/>
        <v>0</v>
      </c>
    </row>
    <row r="67" spans="2:7">
      <c r="B67" s="4" t="str">
        <f t="shared" si="9"/>
        <v>Position 10</v>
      </c>
      <c r="C67" s="14">
        <f t="shared" si="9"/>
        <v>0</v>
      </c>
      <c r="D67" s="14">
        <f t="shared" ref="D67:G67" si="18">C67*(1+$C$53)</f>
        <v>0</v>
      </c>
      <c r="E67" s="14">
        <f t="shared" si="18"/>
        <v>0</v>
      </c>
      <c r="F67" s="14">
        <f t="shared" si="18"/>
        <v>0</v>
      </c>
      <c r="G67" s="14">
        <f t="shared" si="18"/>
        <v>0</v>
      </c>
    </row>
    <row r="68" spans="2:7">
      <c r="B6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92B5-FECD-4C3E-BAF5-0F1DA755E5E0}">
  <dimension ref="E3:M34"/>
  <sheetViews>
    <sheetView showGridLines="0" workbookViewId="0">
      <selection activeCell="J23" sqref="J23"/>
    </sheetView>
  </sheetViews>
  <sheetFormatPr defaultRowHeight="15"/>
  <cols>
    <col min="5" max="5" width="27.7109375" customWidth="1"/>
    <col min="6" max="9" width="11.7109375" customWidth="1"/>
    <col min="10" max="10" width="19.7109375" customWidth="1"/>
  </cols>
  <sheetData>
    <row r="3" spans="5:13">
      <c r="E3" s="64" t="s">
        <v>56</v>
      </c>
      <c r="F3" s="65"/>
      <c r="G3" s="65"/>
      <c r="H3" s="65"/>
      <c r="I3" s="63"/>
      <c r="J3" s="64" t="s">
        <v>56</v>
      </c>
      <c r="K3" s="65"/>
      <c r="L3" s="65"/>
      <c r="M3" s="65"/>
    </row>
    <row r="4" spans="5:13">
      <c r="E4" s="97" t="s">
        <v>9</v>
      </c>
      <c r="F4" s="98">
        <v>1</v>
      </c>
      <c r="G4" s="98">
        <v>2</v>
      </c>
      <c r="H4" s="102">
        <v>3</v>
      </c>
      <c r="I4" s="126"/>
      <c r="J4" s="97" t="s">
        <v>9</v>
      </c>
      <c r="K4" s="98">
        <v>1</v>
      </c>
      <c r="L4" s="98">
        <v>2</v>
      </c>
      <c r="M4" s="102">
        <v>3</v>
      </c>
    </row>
    <row r="5" spans="5:13">
      <c r="E5" s="108" t="s">
        <v>55</v>
      </c>
      <c r="F5" s="109">
        <v>0</v>
      </c>
      <c r="G5" s="109">
        <f>Inputs!C46</f>
        <v>0.1</v>
      </c>
      <c r="H5" s="109">
        <f>Inputs!C47</f>
        <v>0.1</v>
      </c>
      <c r="I5" s="125"/>
      <c r="J5" s="108"/>
      <c r="K5" s="109"/>
      <c r="L5" s="109"/>
      <c r="M5" s="109"/>
    </row>
    <row r="6" spans="5:13">
      <c r="E6" s="94" t="str">
        <f>Inputs!B5</f>
        <v>Food Sales</v>
      </c>
      <c r="F6" s="94">
        <f>SUM(Inputs!C32:N32)</f>
        <v>901320</v>
      </c>
      <c r="G6" s="94">
        <f t="shared" ref="G6:H15" si="0">F6*(1+G$5)</f>
        <v>991452.00000000012</v>
      </c>
      <c r="H6" s="94">
        <f t="shared" si="0"/>
        <v>1090597.2000000002</v>
      </c>
      <c r="I6" s="127"/>
      <c r="J6" s="94" t="str">
        <f>E6</f>
        <v>Food Sales</v>
      </c>
      <c r="K6" s="143">
        <f>F6/$F$16</f>
        <v>0.7407407407407407</v>
      </c>
      <c r="L6" s="143">
        <f>G6/$G$16</f>
        <v>0.7407407407407407</v>
      </c>
      <c r="M6" s="143">
        <f>H6/$H$16</f>
        <v>0.74074074074074081</v>
      </c>
    </row>
    <row r="7" spans="5:13">
      <c r="E7" s="94" t="str">
        <f>Inputs!B6</f>
        <v>Beverage Sales</v>
      </c>
      <c r="F7" s="94">
        <f>SUM(Inputs!C33:N33)</f>
        <v>315462</v>
      </c>
      <c r="G7" s="94">
        <f t="shared" si="0"/>
        <v>347008.2</v>
      </c>
      <c r="H7" s="94">
        <f t="shared" si="0"/>
        <v>381709.02</v>
      </c>
      <c r="I7" s="127"/>
      <c r="J7" s="94" t="str">
        <f t="shared" ref="J7:J15" si="1">E7</f>
        <v>Beverage Sales</v>
      </c>
      <c r="K7" s="143">
        <f t="shared" ref="K7:K15" si="2">F7/$F$16</f>
        <v>0.25925925925925924</v>
      </c>
      <c r="L7" s="143">
        <f t="shared" ref="L7:L15" si="3">G7/$G$16</f>
        <v>0.25925925925925924</v>
      </c>
      <c r="M7" s="143">
        <f t="shared" ref="M7:M15" si="4">H7/$H$16</f>
        <v>0.25925925925925924</v>
      </c>
    </row>
    <row r="8" spans="5:13">
      <c r="E8" s="94" t="str">
        <f>Inputs!B7</f>
        <v>Item 3</v>
      </c>
      <c r="F8" s="94">
        <f>SUM(Inputs!C34:N34)</f>
        <v>0</v>
      </c>
      <c r="G8" s="94">
        <f t="shared" si="0"/>
        <v>0</v>
      </c>
      <c r="H8" s="94">
        <f t="shared" si="0"/>
        <v>0</v>
      </c>
      <c r="I8" s="127"/>
      <c r="J8" s="94" t="str">
        <f t="shared" si="1"/>
        <v>Item 3</v>
      </c>
      <c r="K8" s="143">
        <f t="shared" si="2"/>
        <v>0</v>
      </c>
      <c r="L8" s="143">
        <f t="shared" si="3"/>
        <v>0</v>
      </c>
      <c r="M8" s="143">
        <f t="shared" si="4"/>
        <v>0</v>
      </c>
    </row>
    <row r="9" spans="5:13">
      <c r="E9" s="94" t="str">
        <f>Inputs!B8</f>
        <v>Item 4</v>
      </c>
      <c r="F9" s="94">
        <f>SUM(Inputs!C35:N35)</f>
        <v>0</v>
      </c>
      <c r="G9" s="94">
        <f t="shared" si="0"/>
        <v>0</v>
      </c>
      <c r="H9" s="94">
        <f t="shared" si="0"/>
        <v>0</v>
      </c>
      <c r="I9" s="127"/>
      <c r="J9" s="94" t="str">
        <f t="shared" si="1"/>
        <v>Item 4</v>
      </c>
      <c r="K9" s="143">
        <f t="shared" si="2"/>
        <v>0</v>
      </c>
      <c r="L9" s="143">
        <f t="shared" si="3"/>
        <v>0</v>
      </c>
      <c r="M9" s="143">
        <f t="shared" si="4"/>
        <v>0</v>
      </c>
    </row>
    <row r="10" spans="5:13">
      <c r="E10" s="94" t="str">
        <f>Inputs!B9</f>
        <v>Item 5</v>
      </c>
      <c r="F10" s="94">
        <f>SUM(Inputs!C36:N36)</f>
        <v>0</v>
      </c>
      <c r="G10" s="94">
        <f t="shared" si="0"/>
        <v>0</v>
      </c>
      <c r="H10" s="94">
        <f t="shared" si="0"/>
        <v>0</v>
      </c>
      <c r="I10" s="127"/>
      <c r="J10" s="94" t="str">
        <f t="shared" si="1"/>
        <v>Item 5</v>
      </c>
      <c r="K10" s="143">
        <f t="shared" si="2"/>
        <v>0</v>
      </c>
      <c r="L10" s="143">
        <f t="shared" si="3"/>
        <v>0</v>
      </c>
      <c r="M10" s="143">
        <f t="shared" si="4"/>
        <v>0</v>
      </c>
    </row>
    <row r="11" spans="5:13">
      <c r="E11" s="94" t="str">
        <f>Inputs!B10</f>
        <v>Item 6</v>
      </c>
      <c r="F11" s="94">
        <f>SUM(Inputs!C37:N37)</f>
        <v>0</v>
      </c>
      <c r="G11" s="94">
        <f t="shared" si="0"/>
        <v>0</v>
      </c>
      <c r="H11" s="94">
        <f t="shared" si="0"/>
        <v>0</v>
      </c>
      <c r="I11" s="127"/>
      <c r="J11" s="94" t="str">
        <f t="shared" si="1"/>
        <v>Item 6</v>
      </c>
      <c r="K11" s="143">
        <f t="shared" si="2"/>
        <v>0</v>
      </c>
      <c r="L11" s="143">
        <f t="shared" si="3"/>
        <v>0</v>
      </c>
      <c r="M11" s="143">
        <f t="shared" si="4"/>
        <v>0</v>
      </c>
    </row>
    <row r="12" spans="5:13">
      <c r="E12" s="94" t="str">
        <f>Inputs!B11</f>
        <v>Item 7</v>
      </c>
      <c r="F12" s="94">
        <f>SUM(Inputs!C38:N38)</f>
        <v>0</v>
      </c>
      <c r="G12" s="94">
        <f t="shared" si="0"/>
        <v>0</v>
      </c>
      <c r="H12" s="94">
        <f t="shared" si="0"/>
        <v>0</v>
      </c>
      <c r="I12" s="127"/>
      <c r="J12" s="94" t="str">
        <f t="shared" si="1"/>
        <v>Item 7</v>
      </c>
      <c r="K12" s="143">
        <f t="shared" si="2"/>
        <v>0</v>
      </c>
      <c r="L12" s="143">
        <f t="shared" si="3"/>
        <v>0</v>
      </c>
      <c r="M12" s="143">
        <f t="shared" si="4"/>
        <v>0</v>
      </c>
    </row>
    <row r="13" spans="5:13">
      <c r="E13" s="94" t="str">
        <f>Inputs!B12</f>
        <v>Item 8</v>
      </c>
      <c r="F13" s="94">
        <f>SUM(Inputs!C39:N39)</f>
        <v>0</v>
      </c>
      <c r="G13" s="94">
        <f t="shared" si="0"/>
        <v>0</v>
      </c>
      <c r="H13" s="94">
        <f t="shared" si="0"/>
        <v>0</v>
      </c>
      <c r="I13" s="127"/>
      <c r="J13" s="94" t="str">
        <f t="shared" si="1"/>
        <v>Item 8</v>
      </c>
      <c r="K13" s="143">
        <f t="shared" si="2"/>
        <v>0</v>
      </c>
      <c r="L13" s="143">
        <f t="shared" si="3"/>
        <v>0</v>
      </c>
      <c r="M13" s="143">
        <f t="shared" si="4"/>
        <v>0</v>
      </c>
    </row>
    <row r="14" spans="5:13">
      <c r="E14" s="94" t="str">
        <f>Inputs!B13</f>
        <v>Item 9</v>
      </c>
      <c r="F14" s="94">
        <f>SUM(Inputs!C40:N40)</f>
        <v>0</v>
      </c>
      <c r="G14" s="94">
        <f t="shared" si="0"/>
        <v>0</v>
      </c>
      <c r="H14" s="94">
        <f t="shared" si="0"/>
        <v>0</v>
      </c>
      <c r="I14" s="127"/>
      <c r="J14" s="94" t="str">
        <f t="shared" si="1"/>
        <v>Item 9</v>
      </c>
      <c r="K14" s="143">
        <f t="shared" si="2"/>
        <v>0</v>
      </c>
      <c r="L14" s="143">
        <f t="shared" si="3"/>
        <v>0</v>
      </c>
      <c r="M14" s="143">
        <f t="shared" si="4"/>
        <v>0</v>
      </c>
    </row>
    <row r="15" spans="5:13">
      <c r="E15" s="94" t="str">
        <f>Inputs!B14</f>
        <v>Item 10</v>
      </c>
      <c r="F15" s="94">
        <f>SUM(Inputs!C41:N41)</f>
        <v>0</v>
      </c>
      <c r="G15" s="94">
        <f t="shared" si="0"/>
        <v>0</v>
      </c>
      <c r="H15" s="94">
        <f t="shared" si="0"/>
        <v>0</v>
      </c>
      <c r="I15" s="127"/>
      <c r="J15" s="94" t="str">
        <f t="shared" si="1"/>
        <v>Item 10</v>
      </c>
      <c r="K15" s="143">
        <f t="shared" si="2"/>
        <v>0</v>
      </c>
      <c r="L15" s="143">
        <f t="shared" si="3"/>
        <v>0</v>
      </c>
      <c r="M15" s="143">
        <f t="shared" si="4"/>
        <v>0</v>
      </c>
    </row>
    <row r="16" spans="5:13">
      <c r="E16" s="99" t="s">
        <v>8</v>
      </c>
      <c r="F16" s="99">
        <f>SUM(F6:F15)</f>
        <v>1216782</v>
      </c>
      <c r="G16" s="99">
        <f>SUM(G6:G15)</f>
        <v>1338460.2000000002</v>
      </c>
      <c r="H16" s="99">
        <f>SUM(H6:H15)</f>
        <v>1472306.2200000002</v>
      </c>
      <c r="I16" s="131"/>
      <c r="J16" s="142"/>
      <c r="K16" s="142"/>
      <c r="L16" s="142"/>
      <c r="M16" s="142"/>
    </row>
    <row r="17" spans="5:13">
      <c r="E17" s="63"/>
      <c r="F17" s="63"/>
      <c r="G17" s="63"/>
      <c r="H17" s="63"/>
      <c r="I17" s="63"/>
      <c r="J17" s="63"/>
      <c r="K17" s="63"/>
      <c r="L17" s="63"/>
      <c r="M17" s="63"/>
    </row>
    <row r="18" spans="5:13">
      <c r="E18" s="64" t="s">
        <v>100</v>
      </c>
      <c r="F18" s="65"/>
      <c r="G18" s="65"/>
      <c r="H18" s="65"/>
      <c r="I18" s="63"/>
      <c r="J18" s="141"/>
      <c r="K18" s="63"/>
      <c r="L18" s="63"/>
      <c r="M18" s="63"/>
    </row>
    <row r="19" spans="5:13">
      <c r="E19" s="97" t="s">
        <v>9</v>
      </c>
      <c r="F19" s="98">
        <v>1</v>
      </c>
      <c r="G19" s="98">
        <v>2</v>
      </c>
      <c r="H19" s="102">
        <v>3</v>
      </c>
      <c r="I19" s="126"/>
      <c r="J19" s="63"/>
      <c r="K19" s="126"/>
      <c r="L19" s="126"/>
      <c r="M19" s="126"/>
    </row>
    <row r="20" spans="5:13">
      <c r="E20" s="108" t="s">
        <v>55</v>
      </c>
      <c r="F20" s="109">
        <v>0</v>
      </c>
      <c r="G20" s="109">
        <f>G5</f>
        <v>0.1</v>
      </c>
      <c r="H20" s="109">
        <f>H5</f>
        <v>0.1</v>
      </c>
      <c r="I20" s="125"/>
      <c r="K20" s="125"/>
      <c r="L20" s="125"/>
      <c r="M20" s="125"/>
    </row>
    <row r="21" spans="5:13">
      <c r="E21" s="94" t="str">
        <f>E6</f>
        <v>Food Sales</v>
      </c>
      <c r="F21" s="94">
        <f>SUM(Inputs!C51:N51)</f>
        <v>315462</v>
      </c>
      <c r="G21" s="94">
        <f t="shared" ref="G21:H30" si="5">F21*(1+G$20)</f>
        <v>347008.2</v>
      </c>
      <c r="H21" s="94">
        <f t="shared" si="5"/>
        <v>381709.02</v>
      </c>
      <c r="I21" s="127"/>
      <c r="J21" s="127"/>
      <c r="K21" s="127"/>
      <c r="L21" s="127"/>
      <c r="M21" s="127"/>
    </row>
    <row r="22" spans="5:13">
      <c r="E22" s="94" t="str">
        <f t="shared" ref="E22:E30" si="6">E7</f>
        <v>Beverage Sales</v>
      </c>
      <c r="F22" s="94">
        <f>SUM(Inputs!C52:N52)</f>
        <v>94638.599999999991</v>
      </c>
      <c r="G22" s="94">
        <f t="shared" si="5"/>
        <v>104102.45999999999</v>
      </c>
      <c r="H22" s="94">
        <f t="shared" si="5"/>
        <v>114512.70600000001</v>
      </c>
      <c r="I22" s="127"/>
      <c r="J22" s="127"/>
      <c r="K22" s="127"/>
      <c r="L22" s="127"/>
      <c r="M22" s="127"/>
    </row>
    <row r="23" spans="5:13">
      <c r="E23" s="94" t="str">
        <f t="shared" si="6"/>
        <v>Item 3</v>
      </c>
      <c r="F23" s="94">
        <f>SUM(Inputs!C53:N53)</f>
        <v>0</v>
      </c>
      <c r="G23" s="94">
        <f t="shared" si="5"/>
        <v>0</v>
      </c>
      <c r="H23" s="94">
        <f t="shared" si="5"/>
        <v>0</v>
      </c>
      <c r="I23" s="127"/>
      <c r="J23" s="127"/>
      <c r="K23" s="127"/>
      <c r="L23" s="127"/>
      <c r="M23" s="127"/>
    </row>
    <row r="24" spans="5:13">
      <c r="E24" s="94" t="str">
        <f t="shared" si="6"/>
        <v>Item 4</v>
      </c>
      <c r="F24" s="94">
        <f>SUM(Inputs!C54:N54)</f>
        <v>0</v>
      </c>
      <c r="G24" s="94">
        <f t="shared" si="5"/>
        <v>0</v>
      </c>
      <c r="H24" s="94">
        <f t="shared" si="5"/>
        <v>0</v>
      </c>
      <c r="I24" s="127"/>
      <c r="J24" s="127"/>
      <c r="K24" s="127"/>
      <c r="L24" s="127"/>
      <c r="M24" s="127"/>
    </row>
    <row r="25" spans="5:13">
      <c r="E25" s="94" t="str">
        <f t="shared" si="6"/>
        <v>Item 5</v>
      </c>
      <c r="F25" s="94">
        <f>SUM(Inputs!C55:N55)</f>
        <v>0</v>
      </c>
      <c r="G25" s="94">
        <f t="shared" si="5"/>
        <v>0</v>
      </c>
      <c r="H25" s="94">
        <f t="shared" si="5"/>
        <v>0</v>
      </c>
      <c r="I25" s="127"/>
      <c r="J25" s="127"/>
      <c r="K25" s="127"/>
      <c r="L25" s="127"/>
      <c r="M25" s="127"/>
    </row>
    <row r="26" spans="5:13">
      <c r="E26" s="94" t="str">
        <f t="shared" si="6"/>
        <v>Item 6</v>
      </c>
      <c r="F26" s="94">
        <f>SUM(Inputs!C56:N56)</f>
        <v>0</v>
      </c>
      <c r="G26" s="94">
        <f t="shared" si="5"/>
        <v>0</v>
      </c>
      <c r="H26" s="94">
        <f t="shared" si="5"/>
        <v>0</v>
      </c>
      <c r="I26" s="127"/>
      <c r="J26" s="127"/>
      <c r="K26" s="127"/>
      <c r="L26" s="127"/>
      <c r="M26" s="127"/>
    </row>
    <row r="27" spans="5:13">
      <c r="E27" s="94" t="str">
        <f t="shared" si="6"/>
        <v>Item 7</v>
      </c>
      <c r="F27" s="94">
        <f>SUM(Inputs!C57:N57)</f>
        <v>0</v>
      </c>
      <c r="G27" s="94">
        <f t="shared" si="5"/>
        <v>0</v>
      </c>
      <c r="H27" s="94">
        <f t="shared" si="5"/>
        <v>0</v>
      </c>
      <c r="I27" s="127"/>
      <c r="J27" s="127"/>
      <c r="K27" s="127"/>
      <c r="L27" s="127"/>
      <c r="M27" s="127"/>
    </row>
    <row r="28" spans="5:13">
      <c r="E28" s="94" t="str">
        <f t="shared" si="6"/>
        <v>Item 8</v>
      </c>
      <c r="F28" s="94">
        <f>SUM(Inputs!C58:N58)</f>
        <v>0</v>
      </c>
      <c r="G28" s="94">
        <f t="shared" si="5"/>
        <v>0</v>
      </c>
      <c r="H28" s="94">
        <f t="shared" si="5"/>
        <v>0</v>
      </c>
      <c r="I28" s="127"/>
      <c r="J28" s="127"/>
      <c r="K28" s="127"/>
      <c r="L28" s="127"/>
      <c r="M28" s="127"/>
    </row>
    <row r="29" spans="5:13">
      <c r="E29" s="94" t="str">
        <f t="shared" si="6"/>
        <v>Item 9</v>
      </c>
      <c r="F29" s="94">
        <f>SUM(Inputs!C59:N59)</f>
        <v>0</v>
      </c>
      <c r="G29" s="94">
        <f t="shared" si="5"/>
        <v>0</v>
      </c>
      <c r="H29" s="94">
        <f t="shared" si="5"/>
        <v>0</v>
      </c>
      <c r="I29" s="127"/>
      <c r="J29" s="127"/>
      <c r="K29" s="127"/>
      <c r="L29" s="127"/>
      <c r="M29" s="127"/>
    </row>
    <row r="30" spans="5:13">
      <c r="E30" s="94" t="str">
        <f t="shared" si="6"/>
        <v>Item 10</v>
      </c>
      <c r="F30" s="94">
        <f>SUM(Inputs!C60:N60)</f>
        <v>0</v>
      </c>
      <c r="G30" s="94">
        <f t="shared" si="5"/>
        <v>0</v>
      </c>
      <c r="H30" s="94">
        <f t="shared" si="5"/>
        <v>0</v>
      </c>
      <c r="I30" s="127"/>
      <c r="J30" s="127"/>
      <c r="K30" s="127"/>
      <c r="L30" s="127"/>
      <c r="M30" s="127"/>
    </row>
    <row r="31" spans="5:13">
      <c r="E31" s="100" t="s">
        <v>8</v>
      </c>
      <c r="F31" s="100">
        <f>SUM(F21:F30)</f>
        <v>410100.6</v>
      </c>
      <c r="G31" s="100">
        <f>SUM(G21:G30)</f>
        <v>451110.66000000003</v>
      </c>
      <c r="H31" s="100">
        <f>SUM(H21:H30)</f>
        <v>496221.72600000002</v>
      </c>
      <c r="I31" s="127"/>
      <c r="J31" s="127"/>
      <c r="K31" s="127"/>
      <c r="L31" s="127"/>
      <c r="M31" s="127"/>
    </row>
    <row r="34" spans="6:10">
      <c r="F34" s="1"/>
      <c r="G34" s="1"/>
      <c r="H34" s="1"/>
      <c r="I34" s="1"/>
      <c r="J34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86B5-9DE9-4A24-830A-A7A058C0DAED}">
  <dimension ref="D5:E51"/>
  <sheetViews>
    <sheetView showGridLines="0" topLeftCell="C1" workbookViewId="0">
      <selection activeCell="I33" sqref="I33"/>
    </sheetView>
  </sheetViews>
  <sheetFormatPr defaultRowHeight="15"/>
  <cols>
    <col min="4" max="4" width="41.28515625" customWidth="1"/>
    <col min="5" max="5" width="23" customWidth="1"/>
  </cols>
  <sheetData>
    <row r="5" spans="4:5">
      <c r="D5" s="7" t="s">
        <v>69</v>
      </c>
      <c r="E5" s="3"/>
    </row>
    <row r="6" spans="4:5">
      <c r="D6" s="21" t="s">
        <v>132</v>
      </c>
      <c r="E6" s="6">
        <v>325000</v>
      </c>
    </row>
    <row r="7" spans="4:5">
      <c r="D7" s="21" t="s">
        <v>133</v>
      </c>
      <c r="E7" s="6">
        <v>50000</v>
      </c>
    </row>
    <row r="8" spans="4:5">
      <c r="D8" s="21" t="s">
        <v>115</v>
      </c>
      <c r="E8" s="6">
        <v>25000</v>
      </c>
    </row>
    <row r="9" spans="4:5">
      <c r="D9" s="21" t="s">
        <v>0</v>
      </c>
      <c r="E9" s="6">
        <v>100000</v>
      </c>
    </row>
    <row r="10" spans="4:5">
      <c r="D10" s="21"/>
      <c r="E10" s="6"/>
    </row>
    <row r="11" spans="4:5">
      <c r="D11" s="21"/>
      <c r="E11" s="6"/>
    </row>
    <row r="12" spans="4:5">
      <c r="D12" s="21"/>
      <c r="E12" s="6"/>
    </row>
    <row r="13" spans="4:5">
      <c r="D13" s="21"/>
      <c r="E13" s="6"/>
    </row>
    <row r="14" spans="4:5">
      <c r="D14" s="21"/>
      <c r="E14" s="6"/>
    </row>
    <row r="15" spans="4:5">
      <c r="D15" s="21"/>
      <c r="E15" s="6"/>
    </row>
    <row r="16" spans="4:5">
      <c r="D16" s="22" t="s">
        <v>8</v>
      </c>
      <c r="E16" s="18">
        <f>SUM(E6:E15)</f>
        <v>500000</v>
      </c>
    </row>
    <row r="20" spans="4:5">
      <c r="D20" s="7" t="s">
        <v>97</v>
      </c>
      <c r="E20" s="3"/>
    </row>
    <row r="21" spans="4:5">
      <c r="D21" s="4" t="s">
        <v>98</v>
      </c>
      <c r="E21" s="14">
        <v>500000</v>
      </c>
    </row>
    <row r="22" spans="4:5">
      <c r="D22" s="4"/>
      <c r="E22" s="14">
        <v>0</v>
      </c>
    </row>
    <row r="23" spans="4:5">
      <c r="D23" s="4" t="s">
        <v>99</v>
      </c>
      <c r="E23" s="14">
        <f>SUM(E21:E22)</f>
        <v>500000</v>
      </c>
    </row>
    <row r="27" spans="4:5">
      <c r="D27" s="112"/>
    </row>
    <row r="28" spans="4:5">
      <c r="D28" s="120"/>
      <c r="E28" s="1"/>
    </row>
    <row r="29" spans="4:5">
      <c r="D29" s="120"/>
      <c r="E29" s="1"/>
    </row>
    <row r="30" spans="4:5">
      <c r="D30" s="120"/>
      <c r="E30" s="1"/>
    </row>
    <row r="31" spans="4:5">
      <c r="D31" s="120"/>
      <c r="E31" s="1"/>
    </row>
    <row r="32" spans="4:5">
      <c r="D32" s="120"/>
      <c r="E32" s="1"/>
    </row>
    <row r="33" spans="4:5">
      <c r="D33" s="120"/>
      <c r="E33" s="1"/>
    </row>
    <row r="34" spans="4:5">
      <c r="D34" s="120"/>
      <c r="E34" s="1"/>
    </row>
    <row r="35" spans="4:5">
      <c r="D35" s="120"/>
      <c r="E35" s="1"/>
    </row>
    <row r="36" spans="4:5">
      <c r="D36" s="120"/>
      <c r="E36" s="1"/>
    </row>
    <row r="37" spans="4:5">
      <c r="D37" s="120"/>
      <c r="E37" s="1"/>
    </row>
    <row r="38" spans="4:5">
      <c r="D38" s="121"/>
      <c r="E38" s="122"/>
    </row>
    <row r="40" spans="4:5">
      <c r="D40" s="112"/>
    </row>
    <row r="41" spans="4:5">
      <c r="D41" s="120"/>
      <c r="E41" s="1"/>
    </row>
    <row r="42" spans="4:5">
      <c r="D42" s="120"/>
      <c r="E42" s="1"/>
    </row>
    <row r="43" spans="4:5">
      <c r="D43" s="120"/>
      <c r="E43" s="1"/>
    </row>
    <row r="44" spans="4:5">
      <c r="D44" s="120"/>
      <c r="E44" s="1"/>
    </row>
    <row r="45" spans="4:5">
      <c r="D45" s="120"/>
      <c r="E45" s="1"/>
    </row>
    <row r="46" spans="4:5">
      <c r="D46" s="120"/>
      <c r="E46" s="1"/>
    </row>
    <row r="47" spans="4:5">
      <c r="D47" s="120"/>
      <c r="E47" s="1"/>
    </row>
    <row r="48" spans="4:5">
      <c r="D48" s="120"/>
      <c r="E48" s="1"/>
    </row>
    <row r="49" spans="4:5">
      <c r="D49" s="120"/>
      <c r="E49" s="1"/>
    </row>
    <row r="50" spans="4:5">
      <c r="D50" s="120"/>
      <c r="E50" s="1"/>
    </row>
    <row r="51" spans="4:5">
      <c r="D51" s="121"/>
      <c r="E51" s="12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E33A-78AC-4D67-BAAB-ED9911AD25CB}">
  <dimension ref="D4:U46"/>
  <sheetViews>
    <sheetView showGridLines="0" topLeftCell="A2" workbookViewId="0">
      <selection activeCell="H40" sqref="H40"/>
    </sheetView>
  </sheetViews>
  <sheetFormatPr defaultRowHeight="15"/>
  <cols>
    <col min="4" max="4" width="30.85546875" customWidth="1"/>
    <col min="5" max="8" width="11.7109375" customWidth="1"/>
    <col min="9" max="9" width="12.140625" bestFit="1" customWidth="1"/>
    <col min="12" max="12" width="10.140625" bestFit="1" customWidth="1"/>
    <col min="13" max="15" width="11.140625" bestFit="1" customWidth="1"/>
    <col min="16" max="16" width="12.140625" bestFit="1" customWidth="1"/>
  </cols>
  <sheetData>
    <row r="4" spans="4:21">
      <c r="D4" s="64" t="s">
        <v>65</v>
      </c>
      <c r="E4" s="65"/>
      <c r="F4" s="65"/>
      <c r="G4" s="65"/>
      <c r="H4" s="63"/>
      <c r="I4" s="63"/>
    </row>
    <row r="5" spans="4:21">
      <c r="D5" s="66" t="s">
        <v>9</v>
      </c>
      <c r="E5" s="67">
        <v>1</v>
      </c>
      <c r="F5" s="67">
        <v>2</v>
      </c>
      <c r="G5" s="67">
        <v>3</v>
      </c>
      <c r="H5" s="134"/>
      <c r="I5" s="134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4:21">
      <c r="D6" s="68" t="s">
        <v>51</v>
      </c>
      <c r="E6" s="69">
        <f>'Revenue Overview'!F16</f>
        <v>1216782</v>
      </c>
      <c r="F6" s="69">
        <f>'Revenue Overview'!G16</f>
        <v>1338460.2000000002</v>
      </c>
      <c r="G6" s="81">
        <f>'Revenue Overview'!H16</f>
        <v>1472306.2200000002</v>
      </c>
      <c r="H6" s="135"/>
      <c r="I6" s="13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4:21">
      <c r="D7" s="70" t="s">
        <v>52</v>
      </c>
      <c r="E7" s="71">
        <f>'Revenue Overview'!F31</f>
        <v>410100.6</v>
      </c>
      <c r="F7" s="71">
        <f>'Revenue Overview'!G31</f>
        <v>451110.66000000003</v>
      </c>
      <c r="G7" s="80">
        <f>'Revenue Overview'!H31</f>
        <v>496221.72600000002</v>
      </c>
      <c r="H7" s="136"/>
      <c r="I7" s="136"/>
      <c r="J7" s="115"/>
      <c r="K7" s="112" t="s">
        <v>51</v>
      </c>
      <c r="L7" s="114">
        <f>E6</f>
        <v>1216782</v>
      </c>
      <c r="M7" s="114">
        <f>F6</f>
        <v>1338460.2000000002</v>
      </c>
      <c r="N7" s="114">
        <f>G6</f>
        <v>1472306.2200000002</v>
      </c>
      <c r="O7" s="114"/>
      <c r="P7" s="137"/>
      <c r="Q7" s="115"/>
      <c r="R7" s="115"/>
      <c r="S7" s="115"/>
      <c r="T7" s="115"/>
      <c r="U7" s="115"/>
    </row>
    <row r="8" spans="4:21">
      <c r="D8" s="72" t="s">
        <v>12</v>
      </c>
      <c r="E8" s="73">
        <f>1-(E7/E6)</f>
        <v>0.66296296296296298</v>
      </c>
      <c r="F8" s="73">
        <f t="shared" ref="F8:G8" si="0">1-(F7/F6)</f>
        <v>0.66296296296296298</v>
      </c>
      <c r="G8" s="133">
        <f t="shared" si="0"/>
        <v>0.66296296296296298</v>
      </c>
      <c r="H8" s="138"/>
      <c r="I8" s="138"/>
      <c r="J8" s="115"/>
      <c r="K8" s="112" t="s">
        <v>76</v>
      </c>
      <c r="L8" s="114">
        <f>E6</f>
        <v>1216782</v>
      </c>
      <c r="M8" s="114">
        <f>F6</f>
        <v>1338460.2000000002</v>
      </c>
      <c r="N8" s="114">
        <f>G6</f>
        <v>1472306.2200000002</v>
      </c>
      <c r="O8" s="114"/>
      <c r="P8" s="137"/>
      <c r="Q8" s="115"/>
      <c r="R8" s="115"/>
      <c r="S8" s="115"/>
      <c r="T8" s="115"/>
      <c r="U8" s="115"/>
    </row>
    <row r="9" spans="4:21">
      <c r="D9" s="74"/>
      <c r="E9" s="74"/>
      <c r="F9" s="74"/>
      <c r="G9" s="74"/>
      <c r="H9" s="139"/>
      <c r="I9" s="139"/>
      <c r="J9" s="115"/>
      <c r="K9" s="112"/>
      <c r="L9" s="114"/>
      <c r="M9" s="114"/>
      <c r="N9" s="114"/>
      <c r="O9" s="114"/>
      <c r="P9" s="137"/>
      <c r="Q9" s="115"/>
      <c r="R9" s="115"/>
      <c r="S9" s="115"/>
      <c r="T9" s="115"/>
      <c r="U9" s="115"/>
    </row>
    <row r="10" spans="4:21">
      <c r="D10" s="75" t="s">
        <v>10</v>
      </c>
      <c r="E10" s="76">
        <f>E6-E7</f>
        <v>806681.4</v>
      </c>
      <c r="F10" s="76">
        <f t="shared" ref="F10:G10" si="1">F6-F7</f>
        <v>887349.54000000015</v>
      </c>
      <c r="G10" s="84">
        <f t="shared" si="1"/>
        <v>976084.49400000018</v>
      </c>
      <c r="H10" s="135"/>
      <c r="I10" s="135"/>
      <c r="J10" s="115"/>
      <c r="K10" s="112" t="s">
        <v>47</v>
      </c>
      <c r="L10" s="114">
        <f>E23</f>
        <v>238380.45220000006</v>
      </c>
      <c r="M10" s="114">
        <f>F23</f>
        <v>296265.24742000026</v>
      </c>
      <c r="N10" s="114">
        <f>G23</f>
        <v>360439.84466200019</v>
      </c>
      <c r="O10" s="114"/>
      <c r="P10" s="137"/>
      <c r="Q10" s="115"/>
      <c r="R10" s="115"/>
      <c r="S10" s="115"/>
      <c r="T10" s="115"/>
      <c r="U10" s="115"/>
    </row>
    <row r="11" spans="4:21">
      <c r="D11" s="74"/>
      <c r="E11" s="74"/>
      <c r="F11" s="74"/>
      <c r="G11" s="74"/>
      <c r="H11" s="139"/>
      <c r="I11" s="139"/>
      <c r="J11" s="115"/>
      <c r="K11" s="112" t="s">
        <v>77</v>
      </c>
      <c r="L11" s="114">
        <f>L10</f>
        <v>238380.45220000006</v>
      </c>
      <c r="M11" s="114">
        <f t="shared" ref="M11:N11" si="2">M10</f>
        <v>296265.24742000026</v>
      </c>
      <c r="N11" s="114">
        <f t="shared" si="2"/>
        <v>360439.84466200019</v>
      </c>
      <c r="O11" s="114"/>
      <c r="P11" s="137"/>
      <c r="Q11" s="115"/>
      <c r="R11" s="115"/>
      <c r="S11" s="115"/>
      <c r="T11" s="115"/>
      <c r="U11" s="115"/>
    </row>
    <row r="12" spans="4:21">
      <c r="D12" s="74" t="s">
        <v>13</v>
      </c>
      <c r="E12" s="74"/>
      <c r="F12" s="74"/>
      <c r="G12" s="74"/>
      <c r="H12" s="139"/>
      <c r="I12" s="139"/>
      <c r="J12" s="115"/>
      <c r="K12" s="112"/>
      <c r="L12" s="112"/>
      <c r="M12" s="112"/>
      <c r="N12" s="112"/>
      <c r="O12" s="112"/>
      <c r="P12" s="115"/>
      <c r="Q12" s="115"/>
      <c r="R12" s="115"/>
      <c r="S12" s="115"/>
      <c r="T12" s="115"/>
      <c r="U12" s="115"/>
    </row>
    <row r="13" spans="4:21">
      <c r="D13" s="77" t="s">
        <v>53</v>
      </c>
      <c r="E13" s="78">
        <f>'Personnel - Editable'!H16</f>
        <v>400000</v>
      </c>
      <c r="F13" s="78">
        <f>'Personnel - Editable'!I16</f>
        <v>412000</v>
      </c>
      <c r="G13" s="78">
        <f>'Personnel - Editable'!J16</f>
        <v>424360</v>
      </c>
      <c r="H13" s="136"/>
      <c r="I13" s="136"/>
      <c r="J13" s="115"/>
      <c r="K13" s="112" t="s">
        <v>75</v>
      </c>
      <c r="L13" s="114">
        <f>E21</f>
        <v>568300.94779999997</v>
      </c>
      <c r="M13" s="114">
        <f>F21</f>
        <v>591084.29257999989</v>
      </c>
      <c r="N13" s="114">
        <f>G21</f>
        <v>615644.64933799999</v>
      </c>
      <c r="O13" s="114"/>
      <c r="P13" s="137"/>
      <c r="Q13" s="115"/>
      <c r="R13" s="115"/>
      <c r="S13" s="115"/>
      <c r="T13" s="115"/>
      <c r="U13" s="115"/>
    </row>
    <row r="14" spans="4:21">
      <c r="D14" s="79" t="str">
        <f>Inputs!B18</f>
        <v>Facility Costs</v>
      </c>
      <c r="E14" s="80">
        <f>Inputs!C18</f>
        <v>55000</v>
      </c>
      <c r="F14" s="80">
        <f>Inputs!D18</f>
        <v>56650</v>
      </c>
      <c r="G14" s="80">
        <f>Inputs!E18</f>
        <v>58349.5</v>
      </c>
      <c r="H14" s="136"/>
      <c r="I14" s="136"/>
      <c r="J14" s="115"/>
      <c r="K14" s="112" t="s">
        <v>78</v>
      </c>
      <c r="L14" s="114">
        <f>E21</f>
        <v>568300.94779999997</v>
      </c>
      <c r="M14" s="114">
        <f>F21</f>
        <v>591084.29257999989</v>
      </c>
      <c r="N14" s="114">
        <f>G21</f>
        <v>615644.64933799999</v>
      </c>
      <c r="O14" s="114"/>
      <c r="P14" s="137"/>
      <c r="Q14" s="115"/>
      <c r="R14" s="115"/>
      <c r="S14" s="115"/>
      <c r="T14" s="115"/>
      <c r="U14" s="115"/>
    </row>
    <row r="15" spans="4:21">
      <c r="D15" s="106" t="str">
        <f>Inputs!B19</f>
        <v>General and Administrative</v>
      </c>
      <c r="E15" s="78">
        <f>Inputs!C19</f>
        <v>19103.4774</v>
      </c>
      <c r="F15" s="78">
        <f>Inputs!D19</f>
        <v>21013.825140000001</v>
      </c>
      <c r="G15" s="78">
        <f>Inputs!E19</f>
        <v>23115.207654000002</v>
      </c>
      <c r="H15" s="136"/>
      <c r="I15" s="136"/>
      <c r="J15" s="115"/>
      <c r="K15" s="112"/>
      <c r="L15" s="112"/>
      <c r="M15" s="112"/>
      <c r="N15" s="112"/>
      <c r="O15" s="112"/>
      <c r="P15" s="115"/>
      <c r="Q15" s="115"/>
      <c r="R15" s="115"/>
      <c r="S15" s="115"/>
      <c r="T15" s="115"/>
      <c r="U15" s="115"/>
    </row>
    <row r="16" spans="4:21">
      <c r="D16" s="79" t="str">
        <f>Inputs!B20</f>
        <v>Equipment Costs</v>
      </c>
      <c r="E16" s="80">
        <f>Inputs!C20</f>
        <v>18495.0864</v>
      </c>
      <c r="F16" s="80">
        <f>Inputs!D20</f>
        <v>20344.595040000004</v>
      </c>
      <c r="G16" s="80">
        <f>Inputs!E20</f>
        <v>22379.054544000002</v>
      </c>
      <c r="H16" s="136"/>
      <c r="I16" s="136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</row>
    <row r="17" spans="4:21">
      <c r="D17" s="106" t="str">
        <f>Inputs!B21</f>
        <v>Insurance Costs</v>
      </c>
      <c r="E17" s="78">
        <f>Inputs!C21</f>
        <v>24000</v>
      </c>
      <c r="F17" s="78">
        <f>Inputs!D21</f>
        <v>24720</v>
      </c>
      <c r="G17" s="78">
        <f>Inputs!E21</f>
        <v>25461.599999999999</v>
      </c>
      <c r="H17" s="136"/>
      <c r="I17" s="136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</row>
    <row r="18" spans="4:21">
      <c r="D18" s="79" t="str">
        <f>Inputs!B22</f>
        <v>Marketing</v>
      </c>
      <c r="E18" s="80">
        <f>Inputs!C22</f>
        <v>14601.384</v>
      </c>
      <c r="F18" s="80">
        <f>Inputs!D22</f>
        <v>16061.522400000003</v>
      </c>
      <c r="G18" s="80">
        <f>Inputs!E22</f>
        <v>17667.674640000001</v>
      </c>
      <c r="H18" s="136"/>
      <c r="I18" s="136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</row>
    <row r="19" spans="4:21">
      <c r="D19" s="106" t="str">
        <f>Inputs!B23</f>
        <v>Professional Fees and Licensure</v>
      </c>
      <c r="E19" s="78">
        <f>Inputs!C23</f>
        <v>6501</v>
      </c>
      <c r="F19" s="78">
        <f>Inputs!D23</f>
        <v>8776.35</v>
      </c>
      <c r="G19" s="78">
        <f>Inputs!E23</f>
        <v>11848.072500000002</v>
      </c>
      <c r="H19" s="136"/>
      <c r="I19" s="136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</row>
    <row r="20" spans="4:21">
      <c r="D20" s="79" t="s">
        <v>14</v>
      </c>
      <c r="E20" s="80">
        <f>E13*'Tax Assumptions '!F9</f>
        <v>30600</v>
      </c>
      <c r="F20" s="80">
        <f>F13*'Tax Assumptions '!G9</f>
        <v>31518</v>
      </c>
      <c r="G20" s="80">
        <f>G13*'Tax Assumptions '!H9</f>
        <v>32463.54</v>
      </c>
      <c r="H20" s="136"/>
      <c r="I20" s="136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</row>
    <row r="21" spans="4:21">
      <c r="D21" s="68" t="s">
        <v>75</v>
      </c>
      <c r="E21" s="81">
        <f>SUM(E13:E20)</f>
        <v>568300.94779999997</v>
      </c>
      <c r="F21" s="81">
        <f t="shared" ref="F21:G21" si="3">SUM(F13:F20)</f>
        <v>591084.29257999989</v>
      </c>
      <c r="G21" s="81">
        <f t="shared" si="3"/>
        <v>615644.64933799999</v>
      </c>
      <c r="H21" s="135"/>
      <c r="I21" s="13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</row>
    <row r="22" spans="4:21">
      <c r="D22" s="74"/>
      <c r="E22" s="74"/>
      <c r="F22" s="74"/>
      <c r="G22" s="74"/>
      <c r="H22" s="139"/>
      <c r="I22" s="139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</row>
    <row r="23" spans="4:21">
      <c r="D23" s="82" t="s">
        <v>47</v>
      </c>
      <c r="E23" s="83">
        <f>E10-E21</f>
        <v>238380.45220000006</v>
      </c>
      <c r="F23" s="83">
        <f t="shared" ref="F23:G23" si="4">F10-F21</f>
        <v>296265.24742000026</v>
      </c>
      <c r="G23" s="83">
        <f t="shared" si="4"/>
        <v>360439.84466200019</v>
      </c>
      <c r="H23" s="135"/>
      <c r="I23" s="13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</row>
    <row r="24" spans="4:21">
      <c r="D24" s="72" t="s">
        <v>15</v>
      </c>
      <c r="E24" s="78">
        <f>(E23-E26-E27)*'Tax Assumptions '!F7</f>
        <v>50220.113050000014</v>
      </c>
      <c r="F24" s="78">
        <f>(F23-F26-F27)*'Tax Assumptions '!G7</f>
        <v>64691.311855000065</v>
      </c>
      <c r="G24" s="78">
        <f>(G23-G26-G27)*'Tax Assumptions '!H7</f>
        <v>80734.961165500048</v>
      </c>
      <c r="H24" s="136"/>
      <c r="I24" s="136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</row>
    <row r="25" spans="4:21">
      <c r="D25" s="70" t="s">
        <v>101</v>
      </c>
      <c r="E25" s="80">
        <f>(E23-E26-E27)*'Tax Assumptions '!F8</f>
        <v>10044.022610000004</v>
      </c>
      <c r="F25" s="80">
        <f>(F23-F26-F27)*'Tax Assumptions '!G8</f>
        <v>12938.262371000013</v>
      </c>
      <c r="G25" s="80">
        <f>(G23-G26-G27)*'Tax Assumptions '!H8</f>
        <v>16146.992233100011</v>
      </c>
      <c r="H25" s="136"/>
      <c r="I25" s="136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</row>
    <row r="26" spans="4:21">
      <c r="D26" s="72" t="s">
        <v>16</v>
      </c>
      <c r="E26" s="78">
        <f>SUM('Loan Amortization Table'!D14:D25)</f>
        <v>0</v>
      </c>
      <c r="F26" s="78">
        <f>SUM('Loan Amortization Table'!D26:D37)</f>
        <v>0</v>
      </c>
      <c r="G26" s="78">
        <f>SUM('Loan Amortization Table'!D38:D49)</f>
        <v>0</v>
      </c>
      <c r="H26" s="127"/>
      <c r="I26" s="127"/>
    </row>
    <row r="27" spans="4:21">
      <c r="D27" s="70" t="s">
        <v>54</v>
      </c>
      <c r="E27" s="80">
        <v>37500</v>
      </c>
      <c r="F27" s="80">
        <v>37500</v>
      </c>
      <c r="G27" s="80">
        <v>37500</v>
      </c>
      <c r="H27" s="127"/>
      <c r="I27" s="127"/>
    </row>
    <row r="28" spans="4:21">
      <c r="D28" s="82" t="s">
        <v>17</v>
      </c>
      <c r="E28" s="83">
        <f>E23-SUM(E24:E27)</f>
        <v>140616.31654000003</v>
      </c>
      <c r="F28" s="83">
        <f t="shared" ref="F28:G28" si="5">F23-SUM(F24:F27)</f>
        <v>181135.67319400018</v>
      </c>
      <c r="G28" s="83">
        <f t="shared" si="5"/>
        <v>226057.89126340015</v>
      </c>
      <c r="H28" s="131"/>
      <c r="I28" s="131"/>
    </row>
    <row r="30" spans="4:21">
      <c r="D30" s="64" t="s">
        <v>65</v>
      </c>
      <c r="E30" s="65"/>
      <c r="F30" s="65"/>
      <c r="G30" s="65"/>
      <c r="H30" s="63"/>
      <c r="I30" s="63"/>
      <c r="K30" s="1"/>
      <c r="L30" s="1"/>
      <c r="M30" s="1"/>
    </row>
    <row r="31" spans="4:21">
      <c r="D31" s="66" t="s">
        <v>9</v>
      </c>
      <c r="E31" s="67">
        <v>1</v>
      </c>
      <c r="F31" s="67">
        <v>2</v>
      </c>
      <c r="G31" s="67">
        <v>3</v>
      </c>
      <c r="H31" s="126"/>
      <c r="I31" s="126"/>
      <c r="K31" s="1"/>
      <c r="L31" s="1"/>
      <c r="M31" s="1"/>
    </row>
    <row r="32" spans="4:21">
      <c r="D32" s="68" t="s">
        <v>51</v>
      </c>
      <c r="E32" s="69">
        <f>E6</f>
        <v>1216782</v>
      </c>
      <c r="F32" s="69">
        <f t="shared" ref="F32:G32" si="6">F6</f>
        <v>1338460.2000000002</v>
      </c>
      <c r="G32" s="81">
        <f t="shared" si="6"/>
        <v>1472306.2200000002</v>
      </c>
      <c r="H32" s="131"/>
      <c r="I32" s="131"/>
    </row>
    <row r="33" spans="4:13">
      <c r="D33" s="70" t="s">
        <v>52</v>
      </c>
      <c r="E33" s="71">
        <f>E7</f>
        <v>410100.6</v>
      </c>
      <c r="F33" s="71">
        <f t="shared" ref="F33:G33" si="7">F7</f>
        <v>451110.66000000003</v>
      </c>
      <c r="G33" s="80">
        <f t="shared" si="7"/>
        <v>496221.72600000002</v>
      </c>
      <c r="H33" s="127"/>
      <c r="I33" s="127"/>
    </row>
    <row r="34" spans="4:13">
      <c r="D34" s="68" t="s">
        <v>10</v>
      </c>
      <c r="E34" s="69">
        <f>E10</f>
        <v>806681.4</v>
      </c>
      <c r="F34" s="69">
        <f t="shared" ref="F34:G34" si="8">F10</f>
        <v>887349.54000000015</v>
      </c>
      <c r="G34" s="81">
        <f t="shared" si="8"/>
        <v>976084.49400000018</v>
      </c>
      <c r="H34" s="131"/>
      <c r="I34" s="131"/>
      <c r="K34" s="1"/>
      <c r="L34" s="1"/>
      <c r="M34" s="1"/>
    </row>
    <row r="35" spans="4:13">
      <c r="D35" s="75" t="s">
        <v>13</v>
      </c>
      <c r="E35" s="84">
        <f>E21</f>
        <v>568300.94779999997</v>
      </c>
      <c r="F35" s="84">
        <f t="shared" ref="F35:G35" si="9">F21</f>
        <v>591084.29257999989</v>
      </c>
      <c r="G35" s="84">
        <f t="shared" si="9"/>
        <v>615644.64933799999</v>
      </c>
      <c r="H35" s="131"/>
      <c r="I35" s="131"/>
    </row>
    <row r="36" spans="4:13">
      <c r="D36" s="82" t="s">
        <v>47</v>
      </c>
      <c r="E36" s="83">
        <f>E23</f>
        <v>238380.45220000006</v>
      </c>
      <c r="F36" s="83">
        <f t="shared" ref="F36:G36" si="10">F23</f>
        <v>296265.24742000026</v>
      </c>
      <c r="G36" s="83">
        <f t="shared" si="10"/>
        <v>360439.84466200019</v>
      </c>
      <c r="H36" s="131"/>
      <c r="I36" s="131"/>
    </row>
    <row r="38" spans="4:13">
      <c r="D38" s="115"/>
      <c r="E38" s="115"/>
      <c r="F38" s="115"/>
      <c r="G38" s="115"/>
    </row>
    <row r="39" spans="4:13">
      <c r="D39" s="115"/>
      <c r="E39" s="115"/>
      <c r="F39" s="115"/>
      <c r="G39" s="115"/>
    </row>
    <row r="40" spans="4:13">
      <c r="D40" s="115"/>
      <c r="E40" s="115"/>
      <c r="F40" s="115"/>
      <c r="G40" s="115"/>
    </row>
    <row r="41" spans="4:13">
      <c r="D41" s="115"/>
      <c r="E41" s="115"/>
      <c r="F41" s="115"/>
      <c r="G41" s="115"/>
    </row>
    <row r="42" spans="4:13">
      <c r="D42" s="115"/>
      <c r="E42" s="115"/>
      <c r="F42" s="115"/>
      <c r="G42" s="115"/>
    </row>
    <row r="43" spans="4:13">
      <c r="D43" s="115"/>
      <c r="E43" s="115"/>
      <c r="F43" s="115"/>
      <c r="G43" s="115"/>
    </row>
    <row r="44" spans="4:13">
      <c r="D44" s="115"/>
      <c r="E44" s="115"/>
      <c r="F44" s="115"/>
      <c r="G44" s="115"/>
    </row>
    <row r="45" spans="4:13">
      <c r="D45" s="115"/>
      <c r="E45" s="115"/>
      <c r="F45" s="115"/>
      <c r="G45" s="115"/>
    </row>
    <row r="46" spans="4:13">
      <c r="D46" s="115"/>
      <c r="E46" s="115"/>
      <c r="F46" s="115"/>
      <c r="G46" s="115"/>
    </row>
  </sheetData>
  <sheetProtection selectLockedCells="1"/>
  <pageMargins left="0.7" right="0.7" top="0.75" bottom="0.75" header="0.3" footer="0.3"/>
  <pageSetup orientation="portrait" r:id="rId1"/>
  <ignoredErrors>
    <ignoredError sqref="E8:G8 E10:G10 E13:G13 E23:G23 E32:G34 F21:G21 E36:G36 F35:G35 F20:G20 E25:G26 F24:G24 E28:G28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4E28-7F12-4C09-9FA1-6000A5168900}">
  <dimension ref="D4:I30"/>
  <sheetViews>
    <sheetView showGridLines="0" workbookViewId="0">
      <selection activeCell="U8" sqref="U8"/>
    </sheetView>
  </sheetViews>
  <sheetFormatPr defaultRowHeight="15"/>
  <cols>
    <col min="4" max="4" width="25.5703125" customWidth="1"/>
    <col min="5" max="9" width="12.7109375" customWidth="1"/>
  </cols>
  <sheetData>
    <row r="4" spans="4:9">
      <c r="D4" s="64" t="s">
        <v>66</v>
      </c>
      <c r="E4" s="65"/>
      <c r="F4" s="65"/>
      <c r="G4" s="65"/>
      <c r="H4" s="63"/>
      <c r="I4" s="63"/>
    </row>
    <row r="5" spans="4:9">
      <c r="D5" s="85" t="s">
        <v>9</v>
      </c>
      <c r="E5" s="85">
        <v>1</v>
      </c>
      <c r="F5" s="85">
        <v>2</v>
      </c>
      <c r="G5" s="92">
        <v>3</v>
      </c>
      <c r="H5" s="126"/>
      <c r="I5" s="126"/>
    </row>
    <row r="6" spans="4:9">
      <c r="D6" s="68" t="s">
        <v>67</v>
      </c>
      <c r="E6" s="81">
        <f>'Profit and Loss Statement'!E28+'Profit and Loss Statement'!E27</f>
        <v>178116.31654000003</v>
      </c>
      <c r="F6" s="81">
        <f>'Profit and Loss Statement'!F28+'Profit and Loss Statement'!F27</f>
        <v>218635.67319400018</v>
      </c>
      <c r="G6" s="81">
        <f>'Profit and Loss Statement'!G28+'Profit and Loss Statement'!G27</f>
        <v>263557.89126340015</v>
      </c>
      <c r="H6" s="131"/>
      <c r="I6" s="131"/>
    </row>
    <row r="7" spans="4:9">
      <c r="D7" s="74"/>
      <c r="E7" s="74"/>
      <c r="F7" s="74"/>
      <c r="G7" s="74"/>
      <c r="H7" s="63"/>
      <c r="I7" s="63"/>
    </row>
    <row r="8" spans="4:9">
      <c r="D8" s="86" t="s">
        <v>19</v>
      </c>
      <c r="E8" s="74"/>
      <c r="F8" s="74"/>
      <c r="G8" s="74"/>
      <c r="H8" s="63"/>
      <c r="I8" s="63"/>
    </row>
    <row r="9" spans="4:9">
      <c r="D9" s="72" t="s">
        <v>20</v>
      </c>
      <c r="E9" s="87">
        <f>'Use of Funds'!E21</f>
        <v>500000</v>
      </c>
      <c r="F9" s="87">
        <v>0</v>
      </c>
      <c r="G9" s="87">
        <v>0</v>
      </c>
      <c r="H9" s="130"/>
      <c r="I9" s="130"/>
    </row>
    <row r="10" spans="4:9">
      <c r="D10" s="70" t="s">
        <v>21</v>
      </c>
      <c r="E10" s="88">
        <f>'Use of Funds'!E22</f>
        <v>0</v>
      </c>
      <c r="F10" s="88">
        <v>0</v>
      </c>
      <c r="G10" s="88">
        <v>0</v>
      </c>
      <c r="H10" s="130"/>
      <c r="I10" s="130"/>
    </row>
    <row r="11" spans="4:9">
      <c r="D11" s="72" t="s">
        <v>22</v>
      </c>
      <c r="E11" s="78">
        <v>2640</v>
      </c>
      <c r="F11" s="78">
        <f>E11*1.02</f>
        <v>2692.8</v>
      </c>
      <c r="G11" s="78">
        <f>F11*1.02</f>
        <v>2746.6560000000004</v>
      </c>
      <c r="H11" s="127"/>
      <c r="I11" s="127"/>
    </row>
    <row r="12" spans="4:9">
      <c r="D12" s="75" t="s">
        <v>23</v>
      </c>
      <c r="E12" s="89">
        <f>SUM(E9:E11)</f>
        <v>502640</v>
      </c>
      <c r="F12" s="89">
        <f t="shared" ref="F12:G12" si="0">SUM(F9:F11)</f>
        <v>2692.8</v>
      </c>
      <c r="G12" s="89">
        <f t="shared" si="0"/>
        <v>2746.6560000000004</v>
      </c>
      <c r="H12" s="132"/>
      <c r="I12" s="132"/>
    </row>
    <row r="13" spans="4:9">
      <c r="D13" s="74"/>
      <c r="E13" s="74"/>
      <c r="F13" s="74"/>
      <c r="G13" s="74"/>
      <c r="H13" s="63"/>
      <c r="I13" s="63"/>
    </row>
    <row r="14" spans="4:9">
      <c r="D14" s="74"/>
      <c r="E14" s="74"/>
      <c r="F14" s="74"/>
      <c r="G14" s="74"/>
      <c r="H14" s="63"/>
      <c r="I14" s="63"/>
    </row>
    <row r="15" spans="4:9">
      <c r="D15" s="68" t="s">
        <v>18</v>
      </c>
      <c r="E15" s="90">
        <f>E12+E6</f>
        <v>680756.31654000003</v>
      </c>
      <c r="F15" s="90">
        <f t="shared" ref="F15:G15" si="1">F12+F6</f>
        <v>221328.47319400017</v>
      </c>
      <c r="G15" s="90">
        <f t="shared" si="1"/>
        <v>266304.54726340016</v>
      </c>
      <c r="H15" s="132"/>
      <c r="I15" s="132"/>
    </row>
    <row r="16" spans="4:9">
      <c r="D16" s="74"/>
      <c r="E16" s="74"/>
      <c r="F16" s="74"/>
      <c r="G16" s="74"/>
      <c r="H16" s="63"/>
      <c r="I16" s="63"/>
    </row>
    <row r="17" spans="4:9">
      <c r="D17" s="74" t="s">
        <v>24</v>
      </c>
      <c r="E17" s="74"/>
      <c r="F17" s="74"/>
      <c r="G17" s="74"/>
      <c r="H17" s="63"/>
      <c r="I17" s="63"/>
    </row>
    <row r="18" spans="4:9">
      <c r="D18" s="70" t="s">
        <v>68</v>
      </c>
      <c r="E18" s="80">
        <f>SUM('Loan Amortization Table'!C14:C25)</f>
        <v>0</v>
      </c>
      <c r="F18" s="80">
        <f>SUM('Loan Amortization Table'!C26:C37)</f>
        <v>0</v>
      </c>
      <c r="G18" s="80">
        <f>SUM('Loan Amortization Table'!C38:C49)</f>
        <v>0</v>
      </c>
      <c r="H18" s="127"/>
      <c r="I18" s="127"/>
    </row>
    <row r="19" spans="4:9">
      <c r="D19" s="72" t="s">
        <v>25</v>
      </c>
      <c r="E19" s="78">
        <f>E11*0.7</f>
        <v>1847.9999999999998</v>
      </c>
      <c r="F19" s="78">
        <f t="shared" ref="F19:G19" si="2">F11*0.7</f>
        <v>1884.96</v>
      </c>
      <c r="G19" s="78">
        <f t="shared" si="2"/>
        <v>1922.6592000000001</v>
      </c>
      <c r="H19" s="127"/>
      <c r="I19" s="127"/>
    </row>
    <row r="20" spans="4:9">
      <c r="D20" s="70" t="s">
        <v>33</v>
      </c>
      <c r="E20" s="80">
        <f>'Use of Funds'!E6+'Use of Funds'!E7</f>
        <v>375000</v>
      </c>
      <c r="F20" s="80">
        <v>0</v>
      </c>
      <c r="G20" s="80">
        <v>0</v>
      </c>
      <c r="H20" s="127"/>
      <c r="I20" s="127"/>
    </row>
    <row r="21" spans="4:9">
      <c r="D21" s="72" t="s">
        <v>32</v>
      </c>
      <c r="E21" s="78">
        <f>E6*0.6</f>
        <v>106869.78992400001</v>
      </c>
      <c r="F21" s="78">
        <f t="shared" ref="F21:G21" si="3">F6*0.6</f>
        <v>131181.4039164001</v>
      </c>
      <c r="G21" s="78">
        <f t="shared" si="3"/>
        <v>158134.73475804008</v>
      </c>
      <c r="H21" s="127"/>
      <c r="I21" s="127"/>
    </row>
    <row r="22" spans="4:9">
      <c r="D22" s="75" t="s">
        <v>26</v>
      </c>
      <c r="E22" s="84">
        <f>SUM(E18:E21)</f>
        <v>483717.78992400004</v>
      </c>
      <c r="F22" s="84">
        <f t="shared" ref="F22:G22" si="4">SUM(F18:F21)</f>
        <v>133066.36391640009</v>
      </c>
      <c r="G22" s="84">
        <f t="shared" si="4"/>
        <v>160057.39395804008</v>
      </c>
      <c r="H22" s="131"/>
      <c r="I22" s="131"/>
    </row>
    <row r="23" spans="4:9">
      <c r="D23" s="74"/>
      <c r="E23" s="74"/>
      <c r="F23" s="74"/>
      <c r="G23" s="74"/>
      <c r="H23" s="63"/>
      <c r="I23" s="63"/>
    </row>
    <row r="24" spans="4:9">
      <c r="D24" s="82" t="s">
        <v>27</v>
      </c>
      <c r="E24" s="91">
        <f>E15-E22</f>
        <v>197038.52661599999</v>
      </c>
      <c r="F24" s="91">
        <f t="shared" ref="F24:G24" si="5">F15-F22</f>
        <v>88262.109277600073</v>
      </c>
      <c r="G24" s="91">
        <f t="shared" si="5"/>
        <v>106247.15330536009</v>
      </c>
      <c r="H24" s="132"/>
      <c r="I24" s="132"/>
    </row>
    <row r="25" spans="4:9">
      <c r="D25" s="82" t="s">
        <v>6</v>
      </c>
      <c r="E25" s="91">
        <f>E24</f>
        <v>197038.52661599999</v>
      </c>
      <c r="F25" s="91">
        <f>E25+F24</f>
        <v>285300.63589360006</v>
      </c>
      <c r="G25" s="91">
        <f>F25+G24</f>
        <v>391547.78919896018</v>
      </c>
      <c r="H25" s="132"/>
      <c r="I25" s="132"/>
    </row>
    <row r="28" spans="4:9">
      <c r="D28" s="112" t="s">
        <v>79</v>
      </c>
      <c r="E28" s="114">
        <f>E6</f>
        <v>178116.31654000003</v>
      </c>
      <c r="F28" s="114">
        <f t="shared" ref="F28:G28" si="6">F6</f>
        <v>218635.67319400018</v>
      </c>
      <c r="G28" s="114">
        <f t="shared" si="6"/>
        <v>263557.89126340015</v>
      </c>
      <c r="H28" s="1"/>
      <c r="I28" s="1"/>
    </row>
    <row r="29" spans="4:9">
      <c r="D29" s="112" t="s">
        <v>80</v>
      </c>
      <c r="E29" s="114">
        <f>E18</f>
        <v>0</v>
      </c>
      <c r="F29" s="114">
        <f t="shared" ref="F29:G29" si="7">F18</f>
        <v>0</v>
      </c>
      <c r="G29" s="114">
        <f t="shared" si="7"/>
        <v>0</v>
      </c>
      <c r="H29" s="1"/>
      <c r="I29" s="1"/>
    </row>
    <row r="30" spans="4:9">
      <c r="D30" s="112" t="s">
        <v>81</v>
      </c>
      <c r="E30" s="114">
        <f>E21</f>
        <v>106869.78992400001</v>
      </c>
      <c r="F30" s="114">
        <f t="shared" ref="F30:G30" si="8">F21</f>
        <v>131181.4039164001</v>
      </c>
      <c r="G30" s="114">
        <f t="shared" si="8"/>
        <v>158134.73475804008</v>
      </c>
      <c r="H30" s="1"/>
      <c r="I30" s="1"/>
    </row>
  </sheetData>
  <sheetProtection selectLockedCell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515B-A565-46DA-A0BB-08BD7BCC4FCD}">
  <dimension ref="D4:I28"/>
  <sheetViews>
    <sheetView showGridLines="0" topLeftCell="A3" workbookViewId="0">
      <selection activeCell="S10" sqref="S10"/>
    </sheetView>
  </sheetViews>
  <sheetFormatPr defaultRowHeight="15"/>
  <cols>
    <col min="4" max="4" width="29.5703125" customWidth="1"/>
    <col min="5" max="9" width="12.7109375" customWidth="1"/>
  </cols>
  <sheetData>
    <row r="4" spans="4:9">
      <c r="D4" s="64" t="s">
        <v>70</v>
      </c>
      <c r="E4" s="65"/>
      <c r="F4" s="65"/>
      <c r="G4" s="65"/>
      <c r="H4" s="63"/>
      <c r="I4" s="63"/>
    </row>
    <row r="5" spans="4:9">
      <c r="D5" s="92" t="s">
        <v>9</v>
      </c>
      <c r="E5" s="92">
        <v>1</v>
      </c>
      <c r="F5" s="92">
        <v>2</v>
      </c>
      <c r="G5" s="92">
        <v>3</v>
      </c>
      <c r="H5" s="126"/>
      <c r="I5" s="126"/>
    </row>
    <row r="6" spans="4:9">
      <c r="D6" s="93" t="s">
        <v>28</v>
      </c>
      <c r="E6" s="63"/>
      <c r="F6" s="63"/>
      <c r="G6" s="63"/>
      <c r="H6" s="63"/>
      <c r="I6" s="63"/>
    </row>
    <row r="7" spans="4:9">
      <c r="D7" s="72" t="s">
        <v>71</v>
      </c>
      <c r="E7" s="78">
        <f>'Cash Flow Analysis'!E25</f>
        <v>197038.52661599999</v>
      </c>
      <c r="F7" s="78">
        <f>'Cash Flow Analysis'!F25</f>
        <v>285300.63589360006</v>
      </c>
      <c r="G7" s="78">
        <f>'Cash Flow Analysis'!G25</f>
        <v>391547.78919896018</v>
      </c>
      <c r="H7" s="127"/>
      <c r="I7" s="127"/>
    </row>
    <row r="8" spans="4:9">
      <c r="D8" s="66" t="s">
        <v>125</v>
      </c>
      <c r="E8" s="94">
        <f>'Cash Flow Analysis'!E20</f>
        <v>375000</v>
      </c>
      <c r="F8" s="94">
        <f>E8+'Cash Flow Analysis'!F20</f>
        <v>375000</v>
      </c>
      <c r="G8" s="94">
        <f>F8+'Cash Flow Analysis'!G20</f>
        <v>375000</v>
      </c>
      <c r="H8" s="127"/>
      <c r="I8" s="127"/>
    </row>
    <row r="9" spans="4:9">
      <c r="D9" s="72" t="s">
        <v>48</v>
      </c>
      <c r="E9" s="87">
        <f>-'Profit and Loss Statement'!E27</f>
        <v>-37500</v>
      </c>
      <c r="F9" s="87">
        <f>E9-'Profit and Loss Statement'!F27</f>
        <v>-75000</v>
      </c>
      <c r="G9" s="87">
        <f>F9-'Profit and Loss Statement'!G27</f>
        <v>-112500</v>
      </c>
      <c r="H9" s="130"/>
      <c r="I9" s="130"/>
    </row>
    <row r="10" spans="4:9">
      <c r="D10" s="95" t="s">
        <v>7</v>
      </c>
      <c r="E10" s="96">
        <f>SUM(E7:E9)</f>
        <v>534538.52661599999</v>
      </c>
      <c r="F10" s="96">
        <f t="shared" ref="F10:G10" si="0">SUM(F7:F9)</f>
        <v>585300.63589360006</v>
      </c>
      <c r="G10" s="96">
        <f t="shared" si="0"/>
        <v>654047.78919896018</v>
      </c>
      <c r="H10" s="131"/>
      <c r="I10" s="131"/>
    </row>
    <row r="11" spans="4:9">
      <c r="D11" s="63"/>
      <c r="E11" s="63"/>
      <c r="F11" s="63"/>
      <c r="G11" s="63"/>
      <c r="H11" s="63"/>
      <c r="I11" s="63"/>
    </row>
    <row r="12" spans="4:9">
      <c r="D12" s="63" t="s">
        <v>72</v>
      </c>
      <c r="E12" s="63"/>
      <c r="F12" s="63"/>
      <c r="G12" s="63"/>
      <c r="H12" s="63"/>
      <c r="I12" s="63"/>
    </row>
    <row r="13" spans="4:9">
      <c r="D13" s="72" t="s">
        <v>29</v>
      </c>
      <c r="E13" s="78">
        <f>('Cash Flow Analysis'!E11-'Cash Flow Analysis'!E19)</f>
        <v>792.00000000000023</v>
      </c>
      <c r="F13" s="78">
        <f>E13+('Cash Flow Analysis'!F11-'Cash Flow Analysis'!F19)</f>
        <v>1599.8400000000004</v>
      </c>
      <c r="G13" s="78">
        <f>F13+('Cash Flow Analysis'!G11-'Cash Flow Analysis'!G19)</f>
        <v>2423.8368000000009</v>
      </c>
      <c r="H13" s="127"/>
      <c r="I13" s="127"/>
    </row>
    <row r="14" spans="4:9">
      <c r="D14" s="66" t="s">
        <v>73</v>
      </c>
      <c r="E14" s="94">
        <f>'Loan Amortization Table'!E25</f>
        <v>0</v>
      </c>
      <c r="F14" s="94">
        <f>'Loan Amortization Table'!E37</f>
        <v>0</v>
      </c>
      <c r="G14" s="94">
        <f>'Loan Amortization Table'!E49</f>
        <v>0</v>
      </c>
      <c r="H14" s="127"/>
      <c r="I14" s="127"/>
    </row>
    <row r="15" spans="4:9">
      <c r="D15" s="68" t="s">
        <v>30</v>
      </c>
      <c r="E15" s="81">
        <f>SUM(E13:E14)</f>
        <v>792.00000000000023</v>
      </c>
      <c r="F15" s="81">
        <f t="shared" ref="F15:G15" si="1">SUM(F13:F14)</f>
        <v>1599.8400000000004</v>
      </c>
      <c r="G15" s="81">
        <f t="shared" si="1"/>
        <v>2423.8368000000009</v>
      </c>
      <c r="H15" s="131"/>
      <c r="I15" s="131"/>
    </row>
    <row r="16" spans="4:9">
      <c r="D16" s="63"/>
      <c r="E16" s="63"/>
      <c r="F16" s="63"/>
      <c r="G16" s="63"/>
      <c r="H16" s="63"/>
      <c r="I16" s="63"/>
    </row>
    <row r="17" spans="4:9">
      <c r="D17" s="82" t="s">
        <v>46</v>
      </c>
      <c r="E17" s="83">
        <f>E10-E15</f>
        <v>533746.52661599999</v>
      </c>
      <c r="F17" s="83">
        <f t="shared" ref="F17:G17" si="2">F10-F15</f>
        <v>583700.79589360009</v>
      </c>
      <c r="G17" s="83">
        <f t="shared" si="2"/>
        <v>651623.95239896013</v>
      </c>
      <c r="H17" s="131"/>
      <c r="I17" s="131"/>
    </row>
    <row r="18" spans="4:9">
      <c r="D18" s="82" t="s">
        <v>31</v>
      </c>
      <c r="E18" s="83">
        <f>E15+E17</f>
        <v>534538.52661599999</v>
      </c>
      <c r="F18" s="83">
        <f t="shared" ref="F18:G18" si="3">F15+F17</f>
        <v>585300.63589360006</v>
      </c>
      <c r="G18" s="83">
        <f t="shared" si="3"/>
        <v>654047.78919896018</v>
      </c>
      <c r="H18" s="131"/>
      <c r="I18" s="131"/>
    </row>
    <row r="21" spans="4:9">
      <c r="D21" s="112" t="s">
        <v>82</v>
      </c>
      <c r="E21" s="114">
        <f>E10-1</f>
        <v>534537.52661599999</v>
      </c>
      <c r="F21" s="114">
        <f t="shared" ref="F21:G21" si="4">F10-1</f>
        <v>585299.63589360006</v>
      </c>
      <c r="G21" s="114">
        <f t="shared" si="4"/>
        <v>654046.78919896018</v>
      </c>
      <c r="H21" s="114">
        <f t="shared" ref="H21:I21" si="5">H10-1</f>
        <v>-1</v>
      </c>
      <c r="I21" s="114">
        <f t="shared" si="5"/>
        <v>-1</v>
      </c>
    </row>
    <row r="22" spans="4:9">
      <c r="D22" s="112" t="s">
        <v>83</v>
      </c>
      <c r="E22" s="114">
        <f>E15</f>
        <v>792.00000000000023</v>
      </c>
      <c r="F22" s="114">
        <f t="shared" ref="F22:G22" si="6">F15</f>
        <v>1599.8400000000004</v>
      </c>
      <c r="G22" s="114">
        <f t="shared" si="6"/>
        <v>2423.8368000000009</v>
      </c>
      <c r="H22" s="114">
        <f t="shared" ref="H22:I22" si="7">H15</f>
        <v>0</v>
      </c>
      <c r="I22" s="114">
        <f t="shared" si="7"/>
        <v>0</v>
      </c>
    </row>
    <row r="23" spans="4:9">
      <c r="D23" s="112" t="s">
        <v>84</v>
      </c>
      <c r="E23" s="114">
        <f>E17</f>
        <v>533746.52661599999</v>
      </c>
      <c r="F23" s="114">
        <f t="shared" ref="F23:G23" si="8">F17</f>
        <v>583700.79589360009</v>
      </c>
      <c r="G23" s="114">
        <f t="shared" si="8"/>
        <v>651623.95239896013</v>
      </c>
      <c r="H23" s="114">
        <f t="shared" ref="H23:I23" si="9">H17</f>
        <v>0</v>
      </c>
      <c r="I23" s="114">
        <f t="shared" si="9"/>
        <v>0</v>
      </c>
    </row>
    <row r="24" spans="4:9">
      <c r="D24" s="112"/>
      <c r="E24" s="114"/>
      <c r="F24" s="114"/>
      <c r="G24" s="114"/>
      <c r="H24" s="112"/>
      <c r="I24" s="112"/>
    </row>
    <row r="25" spans="4:9">
      <c r="D25" s="112"/>
      <c r="E25" s="114"/>
      <c r="F25" s="114"/>
      <c r="G25" s="114"/>
      <c r="H25" s="112"/>
      <c r="I25" s="112"/>
    </row>
    <row r="26" spans="4:9">
      <c r="E26" s="1"/>
      <c r="F26" s="1"/>
      <c r="G26" s="1"/>
    </row>
    <row r="27" spans="4:9">
      <c r="E27" s="1"/>
      <c r="F27" s="1"/>
      <c r="G27" s="1"/>
    </row>
    <row r="28" spans="4:9">
      <c r="E28" s="1"/>
      <c r="F28" s="1"/>
      <c r="G28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1BF0-1EFF-48A1-B648-2DD64154BCF8}">
  <dimension ref="B4:O168"/>
  <sheetViews>
    <sheetView showGridLines="0" workbookViewId="0">
      <selection activeCell="U8" sqref="U8"/>
    </sheetView>
  </sheetViews>
  <sheetFormatPr defaultRowHeight="15"/>
  <cols>
    <col min="2" max="2" width="29.7109375" customWidth="1"/>
    <col min="3" max="6" width="8.5703125" bestFit="1" customWidth="1"/>
    <col min="7" max="8" width="10.140625" bestFit="1" customWidth="1"/>
    <col min="9" max="9" width="8.5703125" bestFit="1" customWidth="1"/>
    <col min="10" max="10" width="10.85546875" bestFit="1" customWidth="1"/>
    <col min="11" max="11" width="12.28515625" customWidth="1"/>
  </cols>
  <sheetData>
    <row r="4" spans="2:9">
      <c r="B4" s="7" t="s">
        <v>65</v>
      </c>
      <c r="C4" s="3"/>
      <c r="D4" s="3"/>
      <c r="E4" s="3"/>
      <c r="F4" s="3"/>
      <c r="G4" s="3"/>
      <c r="H4" s="3"/>
      <c r="I4" s="3"/>
    </row>
    <row r="5" spans="2:9">
      <c r="B5" s="11" t="s">
        <v>5</v>
      </c>
      <c r="C5" s="8">
        <v>1</v>
      </c>
      <c r="D5" s="8">
        <f>C5+1</f>
        <v>2</v>
      </c>
      <c r="E5" s="8">
        <f t="shared" ref="E5:I5" si="0">D5+1</f>
        <v>3</v>
      </c>
      <c r="F5" s="8">
        <f t="shared" si="0"/>
        <v>4</v>
      </c>
      <c r="G5" s="8">
        <f t="shared" si="0"/>
        <v>5</v>
      </c>
      <c r="H5" s="8">
        <f t="shared" si="0"/>
        <v>6</v>
      </c>
      <c r="I5" s="8">
        <f t="shared" si="0"/>
        <v>7</v>
      </c>
    </row>
    <row r="6" spans="2:9">
      <c r="B6" s="37" t="s">
        <v>51</v>
      </c>
      <c r="C6" s="6">
        <f>Inputs!C42</f>
        <v>101250</v>
      </c>
      <c r="D6" s="6">
        <f>Inputs!D42</f>
        <v>101277</v>
      </c>
      <c r="E6" s="6">
        <f>Inputs!E42</f>
        <v>101304</v>
      </c>
      <c r="F6" s="6">
        <f>Inputs!F42</f>
        <v>101331</v>
      </c>
      <c r="G6" s="6">
        <f>Inputs!G42</f>
        <v>101358</v>
      </c>
      <c r="H6" s="6">
        <f>Inputs!H42</f>
        <v>101385</v>
      </c>
      <c r="I6" s="6">
        <f>Inputs!I42</f>
        <v>101412</v>
      </c>
    </row>
    <row r="7" spans="2:9">
      <c r="B7" s="31" t="s">
        <v>52</v>
      </c>
      <c r="C7" s="6">
        <f>Inputs!C61</f>
        <v>34125</v>
      </c>
      <c r="D7" s="6">
        <f>Inputs!D61</f>
        <v>34134.1</v>
      </c>
      <c r="E7" s="6">
        <f>Inputs!E61</f>
        <v>34143.199999999997</v>
      </c>
      <c r="F7" s="6">
        <f>Inputs!F61</f>
        <v>34152.300000000003</v>
      </c>
      <c r="G7" s="6">
        <f>Inputs!G61</f>
        <v>34161.4</v>
      </c>
      <c r="H7" s="6">
        <f>Inputs!H61</f>
        <v>34170.5</v>
      </c>
      <c r="I7" s="6">
        <f>Inputs!I61</f>
        <v>34179.599999999999</v>
      </c>
    </row>
    <row r="8" spans="2:9">
      <c r="B8" s="29" t="s">
        <v>12</v>
      </c>
      <c r="C8" s="17">
        <f>1-(C7/C6)</f>
        <v>0.66296296296296298</v>
      </c>
      <c r="D8" s="17">
        <f t="shared" ref="D8:I8" si="1">1-(D7/D6)</f>
        <v>0.66296296296296298</v>
      </c>
      <c r="E8" s="17">
        <f t="shared" si="1"/>
        <v>0.66296296296296298</v>
      </c>
      <c r="F8" s="17">
        <f t="shared" si="1"/>
        <v>0.66296296296296298</v>
      </c>
      <c r="G8" s="17">
        <f t="shared" si="1"/>
        <v>0.66296296296296298</v>
      </c>
      <c r="H8" s="17">
        <f t="shared" si="1"/>
        <v>0.66296296296296298</v>
      </c>
      <c r="I8" s="17">
        <f t="shared" si="1"/>
        <v>0.66296296296296298</v>
      </c>
    </row>
    <row r="9" spans="2:9">
      <c r="B9" s="30"/>
    </row>
    <row r="10" spans="2:9">
      <c r="B10" s="37" t="s">
        <v>10</v>
      </c>
      <c r="C10" s="6">
        <f>C6-C7</f>
        <v>67125</v>
      </c>
      <c r="D10" s="6">
        <f t="shared" ref="D10:I10" si="2">D6-D7</f>
        <v>67142.899999999994</v>
      </c>
      <c r="E10" s="6">
        <f t="shared" si="2"/>
        <v>67160.800000000003</v>
      </c>
      <c r="F10" s="6">
        <f t="shared" si="2"/>
        <v>67178.7</v>
      </c>
      <c r="G10" s="6">
        <f t="shared" si="2"/>
        <v>67196.600000000006</v>
      </c>
      <c r="H10" s="6">
        <f t="shared" si="2"/>
        <v>67214.5</v>
      </c>
      <c r="I10" s="6">
        <f t="shared" si="2"/>
        <v>67232.399999999994</v>
      </c>
    </row>
    <row r="11" spans="2:9">
      <c r="B11" s="30"/>
    </row>
    <row r="12" spans="2:9">
      <c r="B12" s="30" t="s">
        <v>13</v>
      </c>
    </row>
    <row r="13" spans="2:9">
      <c r="B13" s="31" t="s">
        <v>53</v>
      </c>
      <c r="C13" s="6">
        <f>$H$41/12</f>
        <v>33333.333333333336</v>
      </c>
      <c r="D13" s="6">
        <f t="shared" ref="D13:I13" si="3">$H$41/12</f>
        <v>33333.333333333336</v>
      </c>
      <c r="E13" s="6">
        <f t="shared" si="3"/>
        <v>33333.333333333336</v>
      </c>
      <c r="F13" s="6">
        <f t="shared" si="3"/>
        <v>33333.333333333336</v>
      </c>
      <c r="G13" s="6">
        <f t="shared" si="3"/>
        <v>33333.333333333336</v>
      </c>
      <c r="H13" s="6">
        <f t="shared" si="3"/>
        <v>33333.333333333336</v>
      </c>
      <c r="I13" s="6">
        <f t="shared" si="3"/>
        <v>33333.333333333336</v>
      </c>
    </row>
    <row r="14" spans="2:9">
      <c r="B14" s="33" t="str">
        <f>'Profit and Loss Statement'!D14</f>
        <v>Facility Costs</v>
      </c>
      <c r="C14" s="6">
        <f>$H$42/12</f>
        <v>4583.333333333333</v>
      </c>
      <c r="D14" s="6">
        <f t="shared" ref="D14:I14" si="4">$H$42/12</f>
        <v>4583.333333333333</v>
      </c>
      <c r="E14" s="6">
        <f t="shared" si="4"/>
        <v>4583.333333333333</v>
      </c>
      <c r="F14" s="6">
        <f t="shared" si="4"/>
        <v>4583.333333333333</v>
      </c>
      <c r="G14" s="6">
        <f t="shared" si="4"/>
        <v>4583.333333333333</v>
      </c>
      <c r="H14" s="6">
        <f t="shared" si="4"/>
        <v>4583.333333333333</v>
      </c>
      <c r="I14" s="6">
        <f t="shared" si="4"/>
        <v>4583.333333333333</v>
      </c>
    </row>
    <row r="15" spans="2:9">
      <c r="B15" s="33" t="str">
        <f>'Profit and Loss Statement'!D15</f>
        <v>General and Administrative</v>
      </c>
      <c r="C15" s="6">
        <f>$H$43/12</f>
        <v>1591.9564499999999</v>
      </c>
      <c r="D15" s="6">
        <f t="shared" ref="D15:I15" si="5">$H$43/12</f>
        <v>1591.9564499999999</v>
      </c>
      <c r="E15" s="6">
        <f t="shared" si="5"/>
        <v>1591.9564499999999</v>
      </c>
      <c r="F15" s="6">
        <f t="shared" si="5"/>
        <v>1591.9564499999999</v>
      </c>
      <c r="G15" s="6">
        <f t="shared" si="5"/>
        <v>1591.9564499999999</v>
      </c>
      <c r="H15" s="6">
        <f t="shared" si="5"/>
        <v>1591.9564499999999</v>
      </c>
      <c r="I15" s="6">
        <f t="shared" si="5"/>
        <v>1591.9564499999999</v>
      </c>
    </row>
    <row r="16" spans="2:9">
      <c r="B16" s="33" t="str">
        <f>'Profit and Loss Statement'!D16</f>
        <v>Equipment Costs</v>
      </c>
      <c r="C16" s="6">
        <f>$H$44/12</f>
        <v>1541.2572</v>
      </c>
      <c r="D16" s="6">
        <f t="shared" ref="D16:I16" si="6">$H$44/12</f>
        <v>1541.2572</v>
      </c>
      <c r="E16" s="6">
        <f t="shared" si="6"/>
        <v>1541.2572</v>
      </c>
      <c r="F16" s="6">
        <f t="shared" si="6"/>
        <v>1541.2572</v>
      </c>
      <c r="G16" s="6">
        <f t="shared" si="6"/>
        <v>1541.2572</v>
      </c>
      <c r="H16" s="6">
        <f t="shared" si="6"/>
        <v>1541.2572</v>
      </c>
      <c r="I16" s="6">
        <f t="shared" si="6"/>
        <v>1541.2572</v>
      </c>
    </row>
    <row r="17" spans="2:9">
      <c r="B17" s="33" t="str">
        <f>'Profit and Loss Statement'!D17</f>
        <v>Insurance Costs</v>
      </c>
      <c r="C17" s="6">
        <f>$H$45/12</f>
        <v>2000</v>
      </c>
      <c r="D17" s="6">
        <f t="shared" ref="D17:I17" si="7">$H$45/12</f>
        <v>2000</v>
      </c>
      <c r="E17" s="6">
        <f t="shared" si="7"/>
        <v>2000</v>
      </c>
      <c r="F17" s="6">
        <f t="shared" si="7"/>
        <v>2000</v>
      </c>
      <c r="G17" s="6">
        <f t="shared" si="7"/>
        <v>2000</v>
      </c>
      <c r="H17" s="6">
        <f t="shared" si="7"/>
        <v>2000</v>
      </c>
      <c r="I17" s="6">
        <f t="shared" si="7"/>
        <v>2000</v>
      </c>
    </row>
    <row r="18" spans="2:9">
      <c r="B18" s="33" t="str">
        <f>'Profit and Loss Statement'!D18</f>
        <v>Marketing</v>
      </c>
      <c r="C18" s="6">
        <f>$H$46/12</f>
        <v>1216.7819999999999</v>
      </c>
      <c r="D18" s="6">
        <f t="shared" ref="D18:I18" si="8">$H$46/12</f>
        <v>1216.7819999999999</v>
      </c>
      <c r="E18" s="6">
        <f t="shared" si="8"/>
        <v>1216.7819999999999</v>
      </c>
      <c r="F18" s="6">
        <f t="shared" si="8"/>
        <v>1216.7819999999999</v>
      </c>
      <c r="G18" s="6">
        <f t="shared" si="8"/>
        <v>1216.7819999999999</v>
      </c>
      <c r="H18" s="6">
        <f t="shared" si="8"/>
        <v>1216.7819999999999</v>
      </c>
      <c r="I18" s="6">
        <f t="shared" si="8"/>
        <v>1216.7819999999999</v>
      </c>
    </row>
    <row r="19" spans="2:9">
      <c r="B19" s="33" t="str">
        <f>'Profit and Loss Statement'!D19</f>
        <v>Professional Fees and Licensure</v>
      </c>
      <c r="C19" s="6">
        <f>$H$47/12</f>
        <v>541.75</v>
      </c>
      <c r="D19" s="6">
        <f t="shared" ref="D19:I19" si="9">$H$47/12</f>
        <v>541.75</v>
      </c>
      <c r="E19" s="6">
        <f t="shared" si="9"/>
        <v>541.75</v>
      </c>
      <c r="F19" s="6">
        <f t="shared" si="9"/>
        <v>541.75</v>
      </c>
      <c r="G19" s="6">
        <f t="shared" si="9"/>
        <v>541.75</v>
      </c>
      <c r="H19" s="6">
        <f t="shared" si="9"/>
        <v>541.75</v>
      </c>
      <c r="I19" s="6">
        <f t="shared" si="9"/>
        <v>541.75</v>
      </c>
    </row>
    <row r="20" spans="2:9">
      <c r="B20" s="29" t="s">
        <v>14</v>
      </c>
      <c r="C20" s="6">
        <f>$H$48/12</f>
        <v>2550</v>
      </c>
      <c r="D20" s="6">
        <f t="shared" ref="D20:I20" si="10">$H$48/12</f>
        <v>2550</v>
      </c>
      <c r="E20" s="6">
        <f t="shared" si="10"/>
        <v>2550</v>
      </c>
      <c r="F20" s="6">
        <f t="shared" si="10"/>
        <v>2550</v>
      </c>
      <c r="G20" s="6">
        <f t="shared" si="10"/>
        <v>2550</v>
      </c>
      <c r="H20" s="6">
        <f t="shared" si="10"/>
        <v>2550</v>
      </c>
      <c r="I20" s="6">
        <f t="shared" si="10"/>
        <v>2550</v>
      </c>
    </row>
    <row r="21" spans="2:9">
      <c r="B21" s="28" t="s">
        <v>8</v>
      </c>
      <c r="C21" s="6">
        <f>SUM(C13:C20)</f>
        <v>47358.412316666669</v>
      </c>
      <c r="D21" s="6">
        <f t="shared" ref="D21:I21" si="11">SUM(D13:D20)</f>
        <v>47358.412316666669</v>
      </c>
      <c r="E21" s="6">
        <f t="shared" si="11"/>
        <v>47358.412316666669</v>
      </c>
      <c r="F21" s="6">
        <f t="shared" si="11"/>
        <v>47358.412316666669</v>
      </c>
      <c r="G21" s="6">
        <f t="shared" si="11"/>
        <v>47358.412316666669</v>
      </c>
      <c r="H21" s="6">
        <f t="shared" si="11"/>
        <v>47358.412316666669</v>
      </c>
      <c r="I21" s="6">
        <f t="shared" si="11"/>
        <v>47358.412316666669</v>
      </c>
    </row>
    <row r="22" spans="2:9">
      <c r="B22" s="30"/>
    </row>
    <row r="23" spans="2:9">
      <c r="B23" s="24" t="s">
        <v>47</v>
      </c>
      <c r="C23" s="25">
        <f>C10-C21</f>
        <v>19766.587683333331</v>
      </c>
      <c r="D23" s="25">
        <f t="shared" ref="D23:I23" si="12">D10-D21</f>
        <v>19784.487683333326</v>
      </c>
      <c r="E23" s="25">
        <f t="shared" si="12"/>
        <v>19802.387683333334</v>
      </c>
      <c r="F23" s="25">
        <f t="shared" si="12"/>
        <v>19820.287683333328</v>
      </c>
      <c r="G23" s="25">
        <f t="shared" si="12"/>
        <v>19838.187683333337</v>
      </c>
      <c r="H23" s="25">
        <f t="shared" si="12"/>
        <v>19856.087683333331</v>
      </c>
      <c r="I23" s="25">
        <f t="shared" si="12"/>
        <v>19873.987683333326</v>
      </c>
    </row>
    <row r="24" spans="2:9">
      <c r="B24" s="29" t="s">
        <v>15</v>
      </c>
      <c r="C24" s="6">
        <f>(C6/$H$34)*$H$52</f>
        <v>4178.8803962521642</v>
      </c>
      <c r="D24" s="6">
        <f t="shared" ref="D24:I24" si="13">(D6/$H$34)*$H$52</f>
        <v>4179.9947643578325</v>
      </c>
      <c r="E24" s="6">
        <f t="shared" si="13"/>
        <v>4181.109132463499</v>
      </c>
      <c r="F24" s="6">
        <f t="shared" si="13"/>
        <v>4182.2235005691664</v>
      </c>
      <c r="G24" s="6">
        <f t="shared" si="13"/>
        <v>4183.3378686748338</v>
      </c>
      <c r="H24" s="6">
        <f t="shared" si="13"/>
        <v>4184.4522367805012</v>
      </c>
      <c r="I24" s="6">
        <f t="shared" si="13"/>
        <v>4185.5666048861676</v>
      </c>
    </row>
    <row r="25" spans="2:9">
      <c r="B25" s="29" t="s">
        <v>101</v>
      </c>
      <c r="C25" s="6">
        <f>(C6/$H$34)*$H$53</f>
        <v>835.77607925043299</v>
      </c>
      <c r="D25" s="6">
        <f t="shared" ref="D25:I25" si="14">(D6/$H$34)*$H$53</f>
        <v>835.99895287156653</v>
      </c>
      <c r="E25" s="6">
        <f t="shared" si="14"/>
        <v>836.22182649269996</v>
      </c>
      <c r="F25" s="6">
        <f t="shared" si="14"/>
        <v>836.44470011383339</v>
      </c>
      <c r="G25" s="6">
        <f t="shared" si="14"/>
        <v>836.66757373496682</v>
      </c>
      <c r="H25" s="6">
        <f t="shared" si="14"/>
        <v>836.89044735610025</v>
      </c>
      <c r="I25" s="6">
        <f t="shared" si="14"/>
        <v>837.11332097723368</v>
      </c>
    </row>
    <row r="26" spans="2:9">
      <c r="B26" s="29" t="s">
        <v>16</v>
      </c>
      <c r="C26" s="6">
        <f>'Loan Amortization Table'!D14</f>
        <v>0</v>
      </c>
      <c r="D26" s="6">
        <f>'Loan Amortization Table'!D15</f>
        <v>0</v>
      </c>
      <c r="E26" s="6">
        <f>'Loan Amortization Table'!D16</f>
        <v>0</v>
      </c>
      <c r="F26" s="6">
        <f>'Loan Amortization Table'!D17</f>
        <v>0</v>
      </c>
      <c r="G26" s="6">
        <f>'Loan Amortization Table'!D18</f>
        <v>0</v>
      </c>
      <c r="H26" s="6">
        <f>'Loan Amortization Table'!D19</f>
        <v>0</v>
      </c>
      <c r="I26" s="6">
        <f>'Loan Amortization Table'!D20</f>
        <v>0</v>
      </c>
    </row>
    <row r="27" spans="2:9">
      <c r="B27" s="29" t="s">
        <v>54</v>
      </c>
      <c r="C27" s="6">
        <f>$H$55/12</f>
        <v>3125</v>
      </c>
      <c r="D27" s="6">
        <f t="shared" ref="D27:I27" si="15">$H$55/12</f>
        <v>3125</v>
      </c>
      <c r="E27" s="6">
        <f t="shared" si="15"/>
        <v>3125</v>
      </c>
      <c r="F27" s="6">
        <f t="shared" si="15"/>
        <v>3125</v>
      </c>
      <c r="G27" s="6">
        <f t="shared" si="15"/>
        <v>3125</v>
      </c>
      <c r="H27" s="6">
        <f t="shared" si="15"/>
        <v>3125</v>
      </c>
      <c r="I27" s="6">
        <f t="shared" si="15"/>
        <v>3125</v>
      </c>
    </row>
    <row r="28" spans="2:9">
      <c r="B28" s="38" t="s">
        <v>17</v>
      </c>
      <c r="C28" s="39">
        <f>C23-SUM(C24:C27)</f>
        <v>11626.931207830734</v>
      </c>
      <c r="D28" s="39">
        <f t="shared" ref="D28:I28" si="16">D23-SUM(D24:D27)</f>
        <v>11643.493966103926</v>
      </c>
      <c r="E28" s="39">
        <f t="shared" si="16"/>
        <v>11660.056724377137</v>
      </c>
      <c r="F28" s="39">
        <f t="shared" si="16"/>
        <v>11676.619482650329</v>
      </c>
      <c r="G28" s="39">
        <f t="shared" si="16"/>
        <v>11693.182240923536</v>
      </c>
      <c r="H28" s="39">
        <f t="shared" si="16"/>
        <v>11709.74499919673</v>
      </c>
      <c r="I28" s="39">
        <f t="shared" si="16"/>
        <v>11726.307757469924</v>
      </c>
    </row>
    <row r="32" spans="2:9">
      <c r="B32" s="7" t="s">
        <v>65</v>
      </c>
      <c r="C32" s="3"/>
      <c r="D32" s="3"/>
      <c r="E32" s="3"/>
      <c r="F32" s="3"/>
      <c r="G32" s="3"/>
      <c r="H32" s="3"/>
    </row>
    <row r="33" spans="2:8">
      <c r="B33" s="11" t="s">
        <v>5</v>
      </c>
      <c r="C33" s="8">
        <f>I5+1</f>
        <v>8</v>
      </c>
      <c r="D33" s="8">
        <f>C33+1</f>
        <v>9</v>
      </c>
      <c r="E33" s="8">
        <f t="shared" ref="E33:G33" si="17">D33+1</f>
        <v>10</v>
      </c>
      <c r="F33" s="8">
        <f t="shared" si="17"/>
        <v>11</v>
      </c>
      <c r="G33" s="8">
        <f t="shared" si="17"/>
        <v>12</v>
      </c>
      <c r="H33" s="8" t="s">
        <v>2</v>
      </c>
    </row>
    <row r="34" spans="2:8">
      <c r="B34" s="37" t="s">
        <v>51</v>
      </c>
      <c r="C34" s="6">
        <f>Inputs!J42</f>
        <v>101439</v>
      </c>
      <c r="D34" s="6">
        <f>Inputs!K42</f>
        <v>101466</v>
      </c>
      <c r="E34" s="6">
        <f>Inputs!L42</f>
        <v>101493</v>
      </c>
      <c r="F34" s="6">
        <f>Inputs!M42</f>
        <v>101520</v>
      </c>
      <c r="G34" s="6">
        <f>Inputs!N42</f>
        <v>101547</v>
      </c>
      <c r="H34" s="6">
        <f>'Profit and Loss Statement'!E6</f>
        <v>1216782</v>
      </c>
    </row>
    <row r="35" spans="2:8">
      <c r="B35" s="31" t="s">
        <v>52</v>
      </c>
      <c r="C35" s="6">
        <f>Inputs!J61</f>
        <v>34188.699999999997</v>
      </c>
      <c r="D35" s="6">
        <f>Inputs!K61</f>
        <v>34197.800000000003</v>
      </c>
      <c r="E35" s="6">
        <f>Inputs!L61</f>
        <v>34206.9</v>
      </c>
      <c r="F35" s="6">
        <f>Inputs!M61</f>
        <v>34216</v>
      </c>
      <c r="G35" s="6">
        <f>Inputs!N61</f>
        <v>34225.1</v>
      </c>
      <c r="H35" s="6">
        <f>'Profit and Loss Statement'!E7</f>
        <v>410100.6</v>
      </c>
    </row>
    <row r="36" spans="2:8">
      <c r="B36" s="29" t="s">
        <v>12</v>
      </c>
      <c r="C36" s="17">
        <f>1-(C35/C34)</f>
        <v>0.66296296296296298</v>
      </c>
      <c r="D36" s="17">
        <f t="shared" ref="D36:H36" si="18">1-(D35/D34)</f>
        <v>0.66296296296296298</v>
      </c>
      <c r="E36" s="17">
        <f t="shared" si="18"/>
        <v>0.66296296296296298</v>
      </c>
      <c r="F36" s="17">
        <f t="shared" si="18"/>
        <v>0.66296296296296298</v>
      </c>
      <c r="G36" s="17">
        <f t="shared" si="18"/>
        <v>0.66296296296296298</v>
      </c>
      <c r="H36" s="17">
        <f t="shared" si="18"/>
        <v>0.66296296296296298</v>
      </c>
    </row>
    <row r="37" spans="2:8">
      <c r="B37" s="30"/>
    </row>
    <row r="38" spans="2:8">
      <c r="B38" s="37" t="s">
        <v>10</v>
      </c>
      <c r="C38" s="6">
        <f>C34-C35</f>
        <v>67250.3</v>
      </c>
      <c r="D38" s="6">
        <f t="shared" ref="D38:H38" si="19">D34-D35</f>
        <v>67268.2</v>
      </c>
      <c r="E38" s="6">
        <f t="shared" si="19"/>
        <v>67286.100000000006</v>
      </c>
      <c r="F38" s="6">
        <f t="shared" si="19"/>
        <v>67304</v>
      </c>
      <c r="G38" s="6">
        <f t="shared" si="19"/>
        <v>67321.899999999994</v>
      </c>
      <c r="H38" s="6">
        <f t="shared" si="19"/>
        <v>806681.4</v>
      </c>
    </row>
    <row r="39" spans="2:8">
      <c r="B39" s="30"/>
    </row>
    <row r="40" spans="2:8">
      <c r="B40" s="30" t="s">
        <v>13</v>
      </c>
      <c r="C40" s="2"/>
    </row>
    <row r="41" spans="2:8">
      <c r="B41" s="31" t="s">
        <v>53</v>
      </c>
      <c r="C41" s="6">
        <f>$H$41/12</f>
        <v>33333.333333333336</v>
      </c>
      <c r="D41" s="6">
        <f t="shared" ref="D41:G41" si="20">$H$41/12</f>
        <v>33333.333333333336</v>
      </c>
      <c r="E41" s="6">
        <f t="shared" si="20"/>
        <v>33333.333333333336</v>
      </c>
      <c r="F41" s="6">
        <f t="shared" si="20"/>
        <v>33333.333333333336</v>
      </c>
      <c r="G41" s="6">
        <f t="shared" si="20"/>
        <v>33333.333333333336</v>
      </c>
      <c r="H41" s="6">
        <f>'Profit and Loss Statement'!E13</f>
        <v>400000</v>
      </c>
    </row>
    <row r="42" spans="2:8">
      <c r="B42" s="33" t="str">
        <f>B14</f>
        <v>Facility Costs</v>
      </c>
      <c r="C42" s="6">
        <f>$H$42/12</f>
        <v>4583.333333333333</v>
      </c>
      <c r="D42" s="6">
        <f t="shared" ref="D42:G42" si="21">$H$42/12</f>
        <v>4583.333333333333</v>
      </c>
      <c r="E42" s="6">
        <f t="shared" si="21"/>
        <v>4583.333333333333</v>
      </c>
      <c r="F42" s="6">
        <f t="shared" si="21"/>
        <v>4583.333333333333</v>
      </c>
      <c r="G42" s="6">
        <f t="shared" si="21"/>
        <v>4583.333333333333</v>
      </c>
      <c r="H42" s="6">
        <f>'Profit and Loss Statement'!E14</f>
        <v>55000</v>
      </c>
    </row>
    <row r="43" spans="2:8">
      <c r="B43" s="33" t="str">
        <f t="shared" ref="B43:B47" si="22">B15</f>
        <v>General and Administrative</v>
      </c>
      <c r="C43" s="6">
        <f>$H$43/12</f>
        <v>1591.9564499999999</v>
      </c>
      <c r="D43" s="6">
        <f t="shared" ref="D43:G43" si="23">$H$43/12</f>
        <v>1591.9564499999999</v>
      </c>
      <c r="E43" s="6">
        <f t="shared" si="23"/>
        <v>1591.9564499999999</v>
      </c>
      <c r="F43" s="6">
        <f t="shared" si="23"/>
        <v>1591.9564499999999</v>
      </c>
      <c r="G43" s="6">
        <f t="shared" si="23"/>
        <v>1591.9564499999999</v>
      </c>
      <c r="H43" s="6">
        <f>'Profit and Loss Statement'!E15</f>
        <v>19103.4774</v>
      </c>
    </row>
    <row r="44" spans="2:8">
      <c r="B44" s="33" t="str">
        <f t="shared" si="22"/>
        <v>Equipment Costs</v>
      </c>
      <c r="C44" s="6">
        <f>$H$44/12</f>
        <v>1541.2572</v>
      </c>
      <c r="D44" s="6">
        <f t="shared" ref="D44:G44" si="24">$H$44/12</f>
        <v>1541.2572</v>
      </c>
      <c r="E44" s="6">
        <f t="shared" si="24"/>
        <v>1541.2572</v>
      </c>
      <c r="F44" s="6">
        <f t="shared" si="24"/>
        <v>1541.2572</v>
      </c>
      <c r="G44" s="6">
        <f t="shared" si="24"/>
        <v>1541.2572</v>
      </c>
      <c r="H44" s="6">
        <f>'Profit and Loss Statement'!E16</f>
        <v>18495.0864</v>
      </c>
    </row>
    <row r="45" spans="2:8">
      <c r="B45" s="33" t="str">
        <f t="shared" si="22"/>
        <v>Insurance Costs</v>
      </c>
      <c r="C45" s="6">
        <f>$H$45/12</f>
        <v>2000</v>
      </c>
      <c r="D45" s="6">
        <f t="shared" ref="D45:G45" si="25">$H$45/12</f>
        <v>2000</v>
      </c>
      <c r="E45" s="6">
        <f t="shared" si="25"/>
        <v>2000</v>
      </c>
      <c r="F45" s="6">
        <f t="shared" si="25"/>
        <v>2000</v>
      </c>
      <c r="G45" s="6">
        <f t="shared" si="25"/>
        <v>2000</v>
      </c>
      <c r="H45" s="6">
        <f>'Profit and Loss Statement'!E17</f>
        <v>24000</v>
      </c>
    </row>
    <row r="46" spans="2:8">
      <c r="B46" s="33" t="str">
        <f t="shared" si="22"/>
        <v>Marketing</v>
      </c>
      <c r="C46" s="6">
        <f>$H$46/12</f>
        <v>1216.7819999999999</v>
      </c>
      <c r="D46" s="6">
        <f t="shared" ref="D46:G46" si="26">$H$46/12</f>
        <v>1216.7819999999999</v>
      </c>
      <c r="E46" s="6">
        <f t="shared" si="26"/>
        <v>1216.7819999999999</v>
      </c>
      <c r="F46" s="6">
        <f t="shared" si="26"/>
        <v>1216.7819999999999</v>
      </c>
      <c r="G46" s="6">
        <f t="shared" si="26"/>
        <v>1216.7819999999999</v>
      </c>
      <c r="H46" s="6">
        <f>'Profit and Loss Statement'!E18</f>
        <v>14601.384</v>
      </c>
    </row>
    <row r="47" spans="2:8">
      <c r="B47" s="33" t="str">
        <f t="shared" si="22"/>
        <v>Professional Fees and Licensure</v>
      </c>
      <c r="C47" s="6">
        <f>$H$47/12</f>
        <v>541.75</v>
      </c>
      <c r="D47" s="6">
        <f t="shared" ref="D47:G47" si="27">$H$47/12</f>
        <v>541.75</v>
      </c>
      <c r="E47" s="6">
        <f t="shared" si="27"/>
        <v>541.75</v>
      </c>
      <c r="F47" s="6">
        <f t="shared" si="27"/>
        <v>541.75</v>
      </c>
      <c r="G47" s="6">
        <f t="shared" si="27"/>
        <v>541.75</v>
      </c>
      <c r="H47" s="6">
        <f>'Profit and Loss Statement'!E19</f>
        <v>6501</v>
      </c>
    </row>
    <row r="48" spans="2:8">
      <c r="B48" s="29" t="s">
        <v>14</v>
      </c>
      <c r="C48" s="6">
        <f>$H$48/12</f>
        <v>2550</v>
      </c>
      <c r="D48" s="6">
        <f t="shared" ref="D48:G48" si="28">$H$48/12</f>
        <v>2550</v>
      </c>
      <c r="E48" s="6">
        <f t="shared" si="28"/>
        <v>2550</v>
      </c>
      <c r="F48" s="6">
        <f t="shared" si="28"/>
        <v>2550</v>
      </c>
      <c r="G48" s="6">
        <f t="shared" si="28"/>
        <v>2550</v>
      </c>
      <c r="H48" s="6">
        <f>'Profit and Loss Statement'!E20</f>
        <v>30600</v>
      </c>
    </row>
    <row r="49" spans="2:15">
      <c r="B49" s="28" t="s">
        <v>8</v>
      </c>
      <c r="C49" s="6">
        <f>SUM(C41:C48)</f>
        <v>47358.412316666669</v>
      </c>
      <c r="D49" s="6">
        <f t="shared" ref="D49:G49" si="29">SUM(D41:D48)</f>
        <v>47358.412316666669</v>
      </c>
      <c r="E49" s="6">
        <f t="shared" si="29"/>
        <v>47358.412316666669</v>
      </c>
      <c r="F49" s="6">
        <f t="shared" si="29"/>
        <v>47358.412316666669</v>
      </c>
      <c r="G49" s="6">
        <f t="shared" si="29"/>
        <v>47358.412316666669</v>
      </c>
      <c r="H49" s="6">
        <f>'Profit and Loss Statement'!E21</f>
        <v>568300.94779999997</v>
      </c>
    </row>
    <row r="50" spans="2:15">
      <c r="B50" s="30"/>
    </row>
    <row r="51" spans="2:15">
      <c r="B51" s="24" t="s">
        <v>47</v>
      </c>
      <c r="C51" s="25">
        <f>C38-C49</f>
        <v>19891.887683333334</v>
      </c>
      <c r="D51" s="25">
        <f t="shared" ref="D51:H51" si="30">D38-D49</f>
        <v>19909.787683333328</v>
      </c>
      <c r="E51" s="25">
        <f t="shared" si="30"/>
        <v>19927.687683333337</v>
      </c>
      <c r="F51" s="25">
        <f t="shared" si="30"/>
        <v>19945.587683333331</v>
      </c>
      <c r="G51" s="25">
        <f t="shared" si="30"/>
        <v>19963.487683333326</v>
      </c>
      <c r="H51" s="25">
        <f t="shared" si="30"/>
        <v>238380.45220000006</v>
      </c>
    </row>
    <row r="52" spans="2:15">
      <c r="B52" s="29" t="s">
        <v>15</v>
      </c>
      <c r="C52" s="6">
        <f>(C34/$H$34)*$H$52</f>
        <v>4186.6809729918359</v>
      </c>
      <c r="D52" s="6">
        <f t="shared" ref="D52:G52" si="31">(D34/$H$34)*$H$52</f>
        <v>4187.7953410975024</v>
      </c>
      <c r="E52" s="6">
        <f t="shared" si="31"/>
        <v>4188.9097092031698</v>
      </c>
      <c r="F52" s="6">
        <f t="shared" si="31"/>
        <v>4190.0240773088371</v>
      </c>
      <c r="G52" s="6">
        <f t="shared" si="31"/>
        <v>4191.1384454145045</v>
      </c>
      <c r="H52" s="6">
        <f>'Profit and Loss Statement'!E24</f>
        <v>50220.113050000014</v>
      </c>
    </row>
    <row r="53" spans="2:15">
      <c r="B53" s="29" t="s">
        <v>101</v>
      </c>
      <c r="C53" s="6">
        <f>(C34/$H$34)*$H$53</f>
        <v>837.33619459836723</v>
      </c>
      <c r="D53" s="6">
        <f t="shared" ref="D53:G53" si="32">(D34/$H$34)*$H$53</f>
        <v>837.55906821950066</v>
      </c>
      <c r="E53" s="6">
        <f t="shared" si="32"/>
        <v>837.78194184063409</v>
      </c>
      <c r="F53" s="6">
        <f t="shared" si="32"/>
        <v>838.00481546176752</v>
      </c>
      <c r="G53" s="6">
        <f t="shared" si="32"/>
        <v>838.22768908290095</v>
      </c>
      <c r="H53" s="6">
        <f>'Profit and Loss Statement'!E25</f>
        <v>10044.022610000004</v>
      </c>
    </row>
    <row r="54" spans="2:15">
      <c r="B54" s="29" t="s">
        <v>16</v>
      </c>
      <c r="C54" s="6">
        <f>'Loan Amortization Table'!D21</f>
        <v>0</v>
      </c>
      <c r="D54" s="6">
        <f>'Loan Amortization Table'!D22</f>
        <v>0</v>
      </c>
      <c r="E54" s="6">
        <f>'Loan Amortization Table'!D23</f>
        <v>0</v>
      </c>
      <c r="F54" s="6">
        <f>'Loan Amortization Table'!D24</f>
        <v>0</v>
      </c>
      <c r="G54" s="6">
        <f>'Loan Amortization Table'!D25</f>
        <v>0</v>
      </c>
      <c r="H54" s="6">
        <f>'Profit and Loss Statement'!E26</f>
        <v>0</v>
      </c>
    </row>
    <row r="55" spans="2:15">
      <c r="B55" s="29" t="s">
        <v>54</v>
      </c>
      <c r="C55" s="6">
        <f>$H$55/12</f>
        <v>3125</v>
      </c>
      <c r="D55" s="6">
        <f t="shared" ref="D55:G55" si="33">$H$55/12</f>
        <v>3125</v>
      </c>
      <c r="E55" s="6">
        <f t="shared" si="33"/>
        <v>3125</v>
      </c>
      <c r="F55" s="6">
        <f t="shared" si="33"/>
        <v>3125</v>
      </c>
      <c r="G55" s="6">
        <f t="shared" si="33"/>
        <v>3125</v>
      </c>
      <c r="H55" s="6">
        <f>'Profit and Loss Statement'!E27</f>
        <v>37500</v>
      </c>
    </row>
    <row r="56" spans="2:15">
      <c r="B56" s="38" t="s">
        <v>17</v>
      </c>
      <c r="C56" s="39">
        <f>C51-SUM(C52:C55)</f>
        <v>11742.870515743132</v>
      </c>
      <c r="D56" s="39">
        <f t="shared" ref="D56:G56" si="34">D51-SUM(D52:D55)</f>
        <v>11759.433274016326</v>
      </c>
      <c r="E56" s="39">
        <f t="shared" si="34"/>
        <v>11775.996032289533</v>
      </c>
      <c r="F56" s="39">
        <f t="shared" si="34"/>
        <v>11792.558790562727</v>
      </c>
      <c r="G56" s="39">
        <f t="shared" si="34"/>
        <v>11809.121548835919</v>
      </c>
      <c r="H56" s="39">
        <f>'Profit and Loss Statement'!E28</f>
        <v>140616.31654000003</v>
      </c>
    </row>
    <row r="60" spans="2:15">
      <c r="B60" s="7" t="s">
        <v>65</v>
      </c>
      <c r="C60" s="3"/>
      <c r="D60" s="3"/>
      <c r="E60" s="3"/>
      <c r="F60" s="3"/>
      <c r="G60" s="3"/>
      <c r="K60" s="7" t="s">
        <v>3</v>
      </c>
      <c r="L60" s="3"/>
      <c r="M60" s="3"/>
      <c r="N60" s="3"/>
      <c r="O60" s="3"/>
    </row>
    <row r="61" spans="2:15">
      <c r="B61" s="11" t="s">
        <v>74</v>
      </c>
      <c r="C61" s="8">
        <v>1</v>
      </c>
      <c r="D61" s="8">
        <f>C61+1</f>
        <v>2</v>
      </c>
      <c r="E61" s="8">
        <f t="shared" ref="E61:F61" si="35">D61+1</f>
        <v>3</v>
      </c>
      <c r="F61" s="8">
        <f t="shared" si="35"/>
        <v>4</v>
      </c>
      <c r="G61" s="8" t="s">
        <v>3</v>
      </c>
      <c r="K61" s="110" t="s">
        <v>74</v>
      </c>
      <c r="L61" s="8">
        <v>1</v>
      </c>
      <c r="M61" s="8">
        <f>L61+1</f>
        <v>2</v>
      </c>
      <c r="N61" s="8">
        <f t="shared" ref="N61" si="36">M61+1</f>
        <v>3</v>
      </c>
      <c r="O61" s="8">
        <f t="shared" ref="O61" si="37">N61+1</f>
        <v>4</v>
      </c>
    </row>
    <row r="62" spans="2:15">
      <c r="B62" s="37" t="s">
        <v>51</v>
      </c>
      <c r="C62" s="6">
        <f>$G$62*L62</f>
        <v>334615.05000000005</v>
      </c>
      <c r="D62" s="6">
        <f t="shared" ref="D62:F62" si="38">$G$62*M62</f>
        <v>334615.05000000005</v>
      </c>
      <c r="E62" s="6">
        <f t="shared" si="38"/>
        <v>334615.05000000005</v>
      </c>
      <c r="F62" s="6">
        <f t="shared" si="38"/>
        <v>334615.05000000005</v>
      </c>
      <c r="G62" s="6">
        <f>'Profit and Loss Statement'!F6</f>
        <v>1338460.2000000002</v>
      </c>
      <c r="K62" s="4" t="s">
        <v>113</v>
      </c>
      <c r="L62" s="107">
        <v>0.25</v>
      </c>
      <c r="M62" s="107">
        <v>0.25</v>
      </c>
      <c r="N62" s="107">
        <v>0.25</v>
      </c>
      <c r="O62" s="107">
        <v>0.25</v>
      </c>
    </row>
    <row r="63" spans="2:15">
      <c r="B63" s="31" t="s">
        <v>52</v>
      </c>
      <c r="C63" s="6">
        <f>$G$63*L62</f>
        <v>112777.66500000001</v>
      </c>
      <c r="D63" s="6">
        <f t="shared" ref="D63:F63" si="39">$G$63*M62</f>
        <v>112777.66500000001</v>
      </c>
      <c r="E63" s="6">
        <f t="shared" si="39"/>
        <v>112777.66500000001</v>
      </c>
      <c r="F63" s="6">
        <f t="shared" si="39"/>
        <v>112777.66500000001</v>
      </c>
      <c r="G63" s="6">
        <f>'Profit and Loss Statement'!F7</f>
        <v>451110.66000000003</v>
      </c>
    </row>
    <row r="64" spans="2:15">
      <c r="B64" s="29" t="s">
        <v>12</v>
      </c>
      <c r="C64" s="17">
        <f>1-(C63/C62)</f>
        <v>0.66296296296296298</v>
      </c>
      <c r="D64" s="17">
        <f t="shared" ref="D64" si="40">1-(D63/D62)</f>
        <v>0.66296296296296298</v>
      </c>
      <c r="E64" s="17">
        <f t="shared" ref="E64" si="41">1-(E63/E62)</f>
        <v>0.66296296296296298</v>
      </c>
      <c r="F64" s="17">
        <f t="shared" ref="F64:G64" si="42">1-(F63/F62)</f>
        <v>0.66296296296296298</v>
      </c>
      <c r="G64" s="17">
        <f t="shared" si="42"/>
        <v>0.66296296296296298</v>
      </c>
    </row>
    <row r="65" spans="2:7">
      <c r="B65" s="30"/>
    </row>
    <row r="66" spans="2:7">
      <c r="B66" s="37" t="s">
        <v>10</v>
      </c>
      <c r="C66" s="6">
        <f>C62-C63</f>
        <v>221837.38500000004</v>
      </c>
      <c r="D66" s="6">
        <f t="shared" ref="D66:G66" si="43">D62-D63</f>
        <v>221837.38500000004</v>
      </c>
      <c r="E66" s="6">
        <f t="shared" si="43"/>
        <v>221837.38500000004</v>
      </c>
      <c r="F66" s="6">
        <f t="shared" si="43"/>
        <v>221837.38500000004</v>
      </c>
      <c r="G66" s="6">
        <f t="shared" si="43"/>
        <v>887349.54000000015</v>
      </c>
    </row>
    <row r="67" spans="2:7">
      <c r="B67" s="30"/>
    </row>
    <row r="68" spans="2:7">
      <c r="B68" s="30" t="s">
        <v>13</v>
      </c>
    </row>
    <row r="69" spans="2:7">
      <c r="B69" s="31" t="s">
        <v>53</v>
      </c>
      <c r="C69" s="6">
        <f>$G$69/4</f>
        <v>103000</v>
      </c>
      <c r="D69" s="6">
        <f t="shared" ref="D69:F69" si="44">$G$69/4</f>
        <v>103000</v>
      </c>
      <c r="E69" s="6">
        <f t="shared" si="44"/>
        <v>103000</v>
      </c>
      <c r="F69" s="6">
        <f t="shared" si="44"/>
        <v>103000</v>
      </c>
      <c r="G69" s="6">
        <f>'Profit and Loss Statement'!F13</f>
        <v>412000</v>
      </c>
    </row>
    <row r="70" spans="2:7">
      <c r="B70" s="33" t="str">
        <f>B42</f>
        <v>Facility Costs</v>
      </c>
      <c r="C70" s="6">
        <f>$G$70/4</f>
        <v>14162.5</v>
      </c>
      <c r="D70" s="6">
        <f t="shared" ref="D70:F70" si="45">$G$70/4</f>
        <v>14162.5</v>
      </c>
      <c r="E70" s="6">
        <f t="shared" si="45"/>
        <v>14162.5</v>
      </c>
      <c r="F70" s="6">
        <f t="shared" si="45"/>
        <v>14162.5</v>
      </c>
      <c r="G70" s="6">
        <f>'Profit and Loss Statement'!F14</f>
        <v>56650</v>
      </c>
    </row>
    <row r="71" spans="2:7">
      <c r="B71" s="33" t="str">
        <f t="shared" ref="B71:B75" si="46">B43</f>
        <v>General and Administrative</v>
      </c>
      <c r="C71" s="6">
        <f>$G$71/4</f>
        <v>5253.4562850000002</v>
      </c>
      <c r="D71" s="6">
        <f t="shared" ref="D71:F71" si="47">$G$71/4</f>
        <v>5253.4562850000002</v>
      </c>
      <c r="E71" s="6">
        <f t="shared" si="47"/>
        <v>5253.4562850000002</v>
      </c>
      <c r="F71" s="6">
        <f t="shared" si="47"/>
        <v>5253.4562850000002</v>
      </c>
      <c r="G71" s="6">
        <f>'Profit and Loss Statement'!F15</f>
        <v>21013.825140000001</v>
      </c>
    </row>
    <row r="72" spans="2:7">
      <c r="B72" s="33" t="str">
        <f t="shared" si="46"/>
        <v>Equipment Costs</v>
      </c>
      <c r="C72" s="6">
        <f>$G$72/4</f>
        <v>5086.1487600000009</v>
      </c>
      <c r="D72" s="6">
        <f t="shared" ref="D72:F72" si="48">$G$72/4</f>
        <v>5086.1487600000009</v>
      </c>
      <c r="E72" s="6">
        <f t="shared" si="48"/>
        <v>5086.1487600000009</v>
      </c>
      <c r="F72" s="6">
        <f t="shared" si="48"/>
        <v>5086.1487600000009</v>
      </c>
      <c r="G72" s="6">
        <f>'Profit and Loss Statement'!F16</f>
        <v>20344.595040000004</v>
      </c>
    </row>
    <row r="73" spans="2:7">
      <c r="B73" s="33" t="str">
        <f t="shared" si="46"/>
        <v>Insurance Costs</v>
      </c>
      <c r="C73" s="6">
        <f>$G$73/4</f>
        <v>6180</v>
      </c>
      <c r="D73" s="6">
        <f t="shared" ref="D73:F73" si="49">$G$73/4</f>
        <v>6180</v>
      </c>
      <c r="E73" s="6">
        <f t="shared" si="49"/>
        <v>6180</v>
      </c>
      <c r="F73" s="6">
        <f t="shared" si="49"/>
        <v>6180</v>
      </c>
      <c r="G73" s="6">
        <f>'Profit and Loss Statement'!F17</f>
        <v>24720</v>
      </c>
    </row>
    <row r="74" spans="2:7">
      <c r="B74" s="33" t="str">
        <f t="shared" si="46"/>
        <v>Marketing</v>
      </c>
      <c r="C74" s="6">
        <f>$G$74/4</f>
        <v>4015.3806000000009</v>
      </c>
      <c r="D74" s="6">
        <f t="shared" ref="D74:F74" si="50">$G$74/4</f>
        <v>4015.3806000000009</v>
      </c>
      <c r="E74" s="6">
        <f t="shared" si="50"/>
        <v>4015.3806000000009</v>
      </c>
      <c r="F74" s="6">
        <f t="shared" si="50"/>
        <v>4015.3806000000009</v>
      </c>
      <c r="G74" s="6">
        <f>'Profit and Loss Statement'!F18</f>
        <v>16061.522400000003</v>
      </c>
    </row>
    <row r="75" spans="2:7">
      <c r="B75" s="33" t="str">
        <f t="shared" si="46"/>
        <v>Professional Fees and Licensure</v>
      </c>
      <c r="C75" s="6">
        <f>$G$75/4</f>
        <v>2194.0875000000001</v>
      </c>
      <c r="D75" s="6">
        <f t="shared" ref="D75:F75" si="51">$G$75/4</f>
        <v>2194.0875000000001</v>
      </c>
      <c r="E75" s="6">
        <f t="shared" si="51"/>
        <v>2194.0875000000001</v>
      </c>
      <c r="F75" s="6">
        <f t="shared" si="51"/>
        <v>2194.0875000000001</v>
      </c>
      <c r="G75" s="6">
        <f>'Profit and Loss Statement'!F19</f>
        <v>8776.35</v>
      </c>
    </row>
    <row r="76" spans="2:7">
      <c r="B76" s="29" t="s">
        <v>14</v>
      </c>
      <c r="C76" s="6">
        <f>$G$76/4</f>
        <v>7879.5</v>
      </c>
      <c r="D76" s="6">
        <f t="shared" ref="D76:F76" si="52">$G$76/4</f>
        <v>7879.5</v>
      </c>
      <c r="E76" s="6">
        <f t="shared" si="52"/>
        <v>7879.5</v>
      </c>
      <c r="F76" s="6">
        <f t="shared" si="52"/>
        <v>7879.5</v>
      </c>
      <c r="G76" s="6">
        <f>'Profit and Loss Statement'!F20</f>
        <v>31518</v>
      </c>
    </row>
    <row r="77" spans="2:7">
      <c r="B77" s="28" t="s">
        <v>8</v>
      </c>
      <c r="C77" s="6">
        <f>SUM(C69:C76)</f>
        <v>147771.07314499997</v>
      </c>
      <c r="D77" s="6">
        <f t="shared" ref="D77:F77" si="53">SUM(D69:D76)</f>
        <v>147771.07314499997</v>
      </c>
      <c r="E77" s="6">
        <f t="shared" si="53"/>
        <v>147771.07314499997</v>
      </c>
      <c r="F77" s="6">
        <f t="shared" si="53"/>
        <v>147771.07314499997</v>
      </c>
      <c r="G77" s="6">
        <f>SUM(G69:G76)</f>
        <v>591084.29257999989</v>
      </c>
    </row>
    <row r="78" spans="2:7">
      <c r="B78" s="30"/>
    </row>
    <row r="79" spans="2:7">
      <c r="B79" s="24" t="s">
        <v>47</v>
      </c>
      <c r="C79" s="25">
        <f>C66-C77</f>
        <v>74066.311855000065</v>
      </c>
      <c r="D79" s="25">
        <f t="shared" ref="D79:F79" si="54">D66-D77</f>
        <v>74066.311855000065</v>
      </c>
      <c r="E79" s="25">
        <f t="shared" si="54"/>
        <v>74066.311855000065</v>
      </c>
      <c r="F79" s="25">
        <f t="shared" si="54"/>
        <v>74066.311855000065</v>
      </c>
      <c r="G79" s="25">
        <f t="shared" ref="G79" si="55">G66-G77</f>
        <v>296265.24742000026</v>
      </c>
    </row>
    <row r="80" spans="2:7">
      <c r="B80" s="29" t="s">
        <v>15</v>
      </c>
      <c r="C80" s="6">
        <f>$G$80*L62</f>
        <v>16172.827963750016</v>
      </c>
      <c r="D80" s="6">
        <f t="shared" ref="D80:F80" si="56">$G$80*M62</f>
        <v>16172.827963750016</v>
      </c>
      <c r="E80" s="6">
        <f t="shared" si="56"/>
        <v>16172.827963750016</v>
      </c>
      <c r="F80" s="6">
        <f t="shared" si="56"/>
        <v>16172.827963750016</v>
      </c>
      <c r="G80" s="6">
        <f>'Profit and Loss Statement'!F24</f>
        <v>64691.311855000065</v>
      </c>
    </row>
    <row r="81" spans="2:15">
      <c r="B81" s="29" t="s">
        <v>101</v>
      </c>
      <c r="C81" s="6">
        <f>$G$81*L62</f>
        <v>3234.5655927500034</v>
      </c>
      <c r="D81" s="6">
        <f t="shared" ref="D81:F81" si="57">$G$81*M62</f>
        <v>3234.5655927500034</v>
      </c>
      <c r="E81" s="6">
        <f t="shared" si="57"/>
        <v>3234.5655927500034</v>
      </c>
      <c r="F81" s="6">
        <f t="shared" si="57"/>
        <v>3234.5655927500034</v>
      </c>
      <c r="G81" s="6">
        <f>'Profit and Loss Statement'!F25</f>
        <v>12938.262371000013</v>
      </c>
    </row>
    <row r="82" spans="2:15">
      <c r="B82" s="29" t="s">
        <v>16</v>
      </c>
      <c r="C82" s="6">
        <f>SUM('Loan Amortization Table'!D26:D28)</f>
        <v>0</v>
      </c>
      <c r="D82" s="6">
        <f>SUM('Loan Amortization Table'!D29:D31)</f>
        <v>0</v>
      </c>
      <c r="E82" s="6">
        <f>SUM('Loan Amortization Table'!D32:D34)</f>
        <v>0</v>
      </c>
      <c r="F82" s="6">
        <f>SUM('Loan Amortization Table'!D35:D37)</f>
        <v>0</v>
      </c>
      <c r="G82" s="6">
        <f>'Profit and Loss Statement'!F26</f>
        <v>0</v>
      </c>
    </row>
    <row r="83" spans="2:15">
      <c r="B83" s="29" t="s">
        <v>54</v>
      </c>
      <c r="C83" s="6">
        <f>$G$83/4</f>
        <v>9375</v>
      </c>
      <c r="D83" s="6">
        <f t="shared" ref="D83:F83" si="58">$G$83/4</f>
        <v>9375</v>
      </c>
      <c r="E83" s="6">
        <f t="shared" si="58"/>
        <v>9375</v>
      </c>
      <c r="F83" s="6">
        <f t="shared" si="58"/>
        <v>9375</v>
      </c>
      <c r="G83" s="6">
        <f>'Profit and Loss Statement'!F27</f>
        <v>37500</v>
      </c>
    </row>
    <row r="84" spans="2:15">
      <c r="B84" s="38" t="s">
        <v>17</v>
      </c>
      <c r="C84" s="39">
        <f>C79-SUM(C80:C83)</f>
        <v>45283.918298500044</v>
      </c>
      <c r="D84" s="39">
        <f t="shared" ref="D84:F84" si="59">D79-SUM(D80:D83)</f>
        <v>45283.918298500044</v>
      </c>
      <c r="E84" s="39">
        <f t="shared" si="59"/>
        <v>45283.918298500044</v>
      </c>
      <c r="F84" s="39">
        <f t="shared" si="59"/>
        <v>45283.918298500044</v>
      </c>
      <c r="G84" s="39">
        <f>'Profit and Loss Statement'!F28</f>
        <v>181135.67319400018</v>
      </c>
    </row>
    <row r="90" spans="2:15">
      <c r="B90" s="7" t="s">
        <v>65</v>
      </c>
      <c r="C90" s="3"/>
      <c r="D90" s="3"/>
      <c r="E90" s="3"/>
      <c r="F90" s="3"/>
      <c r="G90" s="3"/>
      <c r="K90" s="7" t="s">
        <v>4</v>
      </c>
      <c r="L90" s="3"/>
      <c r="M90" s="3"/>
      <c r="N90" s="3"/>
      <c r="O90" s="3"/>
    </row>
    <row r="91" spans="2:15">
      <c r="B91" s="11" t="s">
        <v>74</v>
      </c>
      <c r="C91" s="8">
        <v>1</v>
      </c>
      <c r="D91" s="8">
        <f>C91+1</f>
        <v>2</v>
      </c>
      <c r="E91" s="8">
        <f t="shared" ref="E91" si="60">D91+1</f>
        <v>3</v>
      </c>
      <c r="F91" s="8">
        <f t="shared" ref="F91" si="61">E91+1</f>
        <v>4</v>
      </c>
      <c r="G91" s="8" t="s">
        <v>4</v>
      </c>
      <c r="K91" s="110" t="s">
        <v>74</v>
      </c>
      <c r="L91" s="8">
        <v>1</v>
      </c>
      <c r="M91" s="8">
        <f>L91+1</f>
        <v>2</v>
      </c>
      <c r="N91" s="8">
        <f t="shared" ref="N91" si="62">M91+1</f>
        <v>3</v>
      </c>
      <c r="O91" s="8">
        <f t="shared" ref="O91" si="63">N91+1</f>
        <v>4</v>
      </c>
    </row>
    <row r="92" spans="2:15">
      <c r="B92" s="37" t="s">
        <v>51</v>
      </c>
      <c r="C92" s="6">
        <f>$G$92*L92</f>
        <v>368076.55500000005</v>
      </c>
      <c r="D92" s="6">
        <f t="shared" ref="D92:F92" si="64">$G$92*M92</f>
        <v>368076.55500000005</v>
      </c>
      <c r="E92" s="6">
        <f t="shared" si="64"/>
        <v>368076.55500000005</v>
      </c>
      <c r="F92" s="6">
        <f t="shared" si="64"/>
        <v>368076.55500000005</v>
      </c>
      <c r="G92" s="6">
        <f>'Profit and Loss Statement'!G6</f>
        <v>1472306.2200000002</v>
      </c>
      <c r="K92" s="4" t="s">
        <v>113</v>
      </c>
      <c r="L92" s="107">
        <v>0.25</v>
      </c>
      <c r="M92" s="107">
        <v>0.25</v>
      </c>
      <c r="N92" s="107">
        <v>0.25</v>
      </c>
      <c r="O92" s="107">
        <v>0.25</v>
      </c>
    </row>
    <row r="93" spans="2:15">
      <c r="B93" s="31" t="s">
        <v>52</v>
      </c>
      <c r="C93" s="6">
        <f>$G$93*L92</f>
        <v>124055.43150000001</v>
      </c>
      <c r="D93" s="6">
        <f t="shared" ref="D93:F93" si="65">$G$93*M92</f>
        <v>124055.43150000001</v>
      </c>
      <c r="E93" s="6">
        <f t="shared" si="65"/>
        <v>124055.43150000001</v>
      </c>
      <c r="F93" s="6">
        <f t="shared" si="65"/>
        <v>124055.43150000001</v>
      </c>
      <c r="G93" s="6">
        <f>'Profit and Loss Statement'!G7</f>
        <v>496221.72600000002</v>
      </c>
    </row>
    <row r="94" spans="2:15">
      <c r="B94" s="29" t="s">
        <v>12</v>
      </c>
      <c r="C94" s="17">
        <f>1-(C93/C92)</f>
        <v>0.66296296296296298</v>
      </c>
      <c r="D94" s="17">
        <f t="shared" ref="D94:G94" si="66">1-(D93/D92)</f>
        <v>0.66296296296296298</v>
      </c>
      <c r="E94" s="17">
        <f t="shared" si="66"/>
        <v>0.66296296296296298</v>
      </c>
      <c r="F94" s="17">
        <f t="shared" si="66"/>
        <v>0.66296296296296298</v>
      </c>
      <c r="G94" s="17">
        <f t="shared" si="66"/>
        <v>0.66296296296296298</v>
      </c>
    </row>
    <row r="95" spans="2:15">
      <c r="B95" s="30"/>
    </row>
    <row r="96" spans="2:15">
      <c r="B96" s="37" t="s">
        <v>10</v>
      </c>
      <c r="C96" s="6">
        <f>C92-C93</f>
        <v>244021.12350000005</v>
      </c>
      <c r="D96" s="6">
        <f t="shared" ref="D96:G96" si="67">D92-D93</f>
        <v>244021.12350000005</v>
      </c>
      <c r="E96" s="6">
        <f t="shared" si="67"/>
        <v>244021.12350000005</v>
      </c>
      <c r="F96" s="6">
        <f t="shared" si="67"/>
        <v>244021.12350000005</v>
      </c>
      <c r="G96" s="6">
        <f t="shared" si="67"/>
        <v>976084.49400000018</v>
      </c>
    </row>
    <row r="97" spans="2:7">
      <c r="B97" s="30"/>
    </row>
    <row r="98" spans="2:7">
      <c r="B98" s="30" t="s">
        <v>13</v>
      </c>
    </row>
    <row r="99" spans="2:7">
      <c r="B99" s="31" t="s">
        <v>53</v>
      </c>
      <c r="C99" s="6">
        <f>$G$99/4</f>
        <v>106090</v>
      </c>
      <c r="D99" s="6">
        <f>$G$99/4</f>
        <v>106090</v>
      </c>
      <c r="E99" s="6">
        <f>$G$99/4</f>
        <v>106090</v>
      </c>
      <c r="F99" s="6">
        <f>$G$99/4</f>
        <v>106090</v>
      </c>
      <c r="G99" s="6">
        <f>'Profit and Loss Statement'!G13</f>
        <v>424360</v>
      </c>
    </row>
    <row r="100" spans="2:7">
      <c r="B100" s="33" t="str">
        <f>B70</f>
        <v>Facility Costs</v>
      </c>
      <c r="C100" s="6">
        <f>$G$100/4</f>
        <v>14587.375</v>
      </c>
      <c r="D100" s="6">
        <f t="shared" ref="D100:F100" si="68">$G$100/4</f>
        <v>14587.375</v>
      </c>
      <c r="E100" s="6">
        <f t="shared" si="68"/>
        <v>14587.375</v>
      </c>
      <c r="F100" s="6">
        <f t="shared" si="68"/>
        <v>14587.375</v>
      </c>
      <c r="G100" s="6">
        <f>'Profit and Loss Statement'!G14</f>
        <v>58349.5</v>
      </c>
    </row>
    <row r="101" spans="2:7">
      <c r="B101" s="33" t="str">
        <f t="shared" ref="B101:B105" si="69">B71</f>
        <v>General and Administrative</v>
      </c>
      <c r="C101" s="6">
        <f>$G101/4</f>
        <v>5778.8019135000004</v>
      </c>
      <c r="D101" s="6">
        <f t="shared" ref="D101:F101" si="70">$G101/4</f>
        <v>5778.8019135000004</v>
      </c>
      <c r="E101" s="6">
        <f t="shared" si="70"/>
        <v>5778.8019135000004</v>
      </c>
      <c r="F101" s="6">
        <f t="shared" si="70"/>
        <v>5778.8019135000004</v>
      </c>
      <c r="G101" s="6">
        <f>'Profit and Loss Statement'!G15</f>
        <v>23115.207654000002</v>
      </c>
    </row>
    <row r="102" spans="2:7">
      <c r="B102" s="33" t="str">
        <f t="shared" si="69"/>
        <v>Equipment Costs</v>
      </c>
      <c r="C102" s="6">
        <f>$G$102/4</f>
        <v>5594.7636360000006</v>
      </c>
      <c r="D102" s="6">
        <f t="shared" ref="D102:F102" si="71">$G$102/4</f>
        <v>5594.7636360000006</v>
      </c>
      <c r="E102" s="6">
        <f t="shared" si="71"/>
        <v>5594.7636360000006</v>
      </c>
      <c r="F102" s="6">
        <f t="shared" si="71"/>
        <v>5594.7636360000006</v>
      </c>
      <c r="G102" s="6">
        <f>'Profit and Loss Statement'!G16</f>
        <v>22379.054544000002</v>
      </c>
    </row>
    <row r="103" spans="2:7">
      <c r="B103" s="33" t="str">
        <f t="shared" si="69"/>
        <v>Insurance Costs</v>
      </c>
      <c r="C103" s="6">
        <f>$G$103/4</f>
        <v>6365.4</v>
      </c>
      <c r="D103" s="6">
        <f t="shared" ref="D103:F103" si="72">$G$103/4</f>
        <v>6365.4</v>
      </c>
      <c r="E103" s="6">
        <f t="shared" si="72"/>
        <v>6365.4</v>
      </c>
      <c r="F103" s="6">
        <f t="shared" si="72"/>
        <v>6365.4</v>
      </c>
      <c r="G103" s="6">
        <f>'Profit and Loss Statement'!G17</f>
        <v>25461.599999999999</v>
      </c>
    </row>
    <row r="104" spans="2:7">
      <c r="B104" s="33" t="str">
        <f t="shared" si="69"/>
        <v>Marketing</v>
      </c>
      <c r="C104" s="6">
        <f>$G$104/4</f>
        <v>4416.9186600000003</v>
      </c>
      <c r="D104" s="6">
        <f t="shared" ref="D104:F104" si="73">$G$104/4</f>
        <v>4416.9186600000003</v>
      </c>
      <c r="E104" s="6">
        <f t="shared" si="73"/>
        <v>4416.9186600000003</v>
      </c>
      <c r="F104" s="6">
        <f t="shared" si="73"/>
        <v>4416.9186600000003</v>
      </c>
      <c r="G104" s="6">
        <f>'Profit and Loss Statement'!G18</f>
        <v>17667.674640000001</v>
      </c>
    </row>
    <row r="105" spans="2:7">
      <c r="B105" s="33" t="str">
        <f t="shared" si="69"/>
        <v>Professional Fees and Licensure</v>
      </c>
      <c r="C105" s="6">
        <f>$G$105/4</f>
        <v>2962.0181250000005</v>
      </c>
      <c r="D105" s="6">
        <f t="shared" ref="D105:F105" si="74">$G$105/4</f>
        <v>2962.0181250000005</v>
      </c>
      <c r="E105" s="6">
        <f t="shared" si="74"/>
        <v>2962.0181250000005</v>
      </c>
      <c r="F105" s="6">
        <f t="shared" si="74"/>
        <v>2962.0181250000005</v>
      </c>
      <c r="G105" s="6">
        <f>'Profit and Loss Statement'!G19</f>
        <v>11848.072500000002</v>
      </c>
    </row>
    <row r="106" spans="2:7">
      <c r="B106" s="29" t="s">
        <v>14</v>
      </c>
      <c r="C106" s="6">
        <f>$G$106/4</f>
        <v>8115.8850000000002</v>
      </c>
      <c r="D106" s="6">
        <f t="shared" ref="D106:F106" si="75">$G$106/4</f>
        <v>8115.8850000000002</v>
      </c>
      <c r="E106" s="6">
        <f t="shared" si="75"/>
        <v>8115.8850000000002</v>
      </c>
      <c r="F106" s="6">
        <f t="shared" si="75"/>
        <v>8115.8850000000002</v>
      </c>
      <c r="G106" s="6">
        <f>'Profit and Loss Statement'!G20</f>
        <v>32463.54</v>
      </c>
    </row>
    <row r="107" spans="2:7">
      <c r="B107" s="28" t="s">
        <v>8</v>
      </c>
      <c r="C107" s="6">
        <f>SUM(C99:C106)</f>
        <v>153911.1623345</v>
      </c>
      <c r="D107" s="6">
        <f t="shared" ref="D107:F107" si="76">SUM(D99:D106)</f>
        <v>153911.1623345</v>
      </c>
      <c r="E107" s="6">
        <f t="shared" si="76"/>
        <v>153911.1623345</v>
      </c>
      <c r="F107" s="6">
        <f t="shared" si="76"/>
        <v>153911.1623345</v>
      </c>
      <c r="G107" s="6">
        <f>SUM(G99:G106)</f>
        <v>615644.64933799999</v>
      </c>
    </row>
    <row r="108" spans="2:7">
      <c r="B108" s="30"/>
    </row>
    <row r="109" spans="2:7">
      <c r="B109" s="24" t="s">
        <v>47</v>
      </c>
      <c r="C109" s="25">
        <f>C96-C107</f>
        <v>90109.961165500048</v>
      </c>
      <c r="D109" s="25">
        <f t="shared" ref="D109:G109" si="77">D96-D107</f>
        <v>90109.961165500048</v>
      </c>
      <c r="E109" s="25">
        <f t="shared" si="77"/>
        <v>90109.961165500048</v>
      </c>
      <c r="F109" s="25">
        <f t="shared" si="77"/>
        <v>90109.961165500048</v>
      </c>
      <c r="G109" s="25">
        <f t="shared" si="77"/>
        <v>360439.84466200019</v>
      </c>
    </row>
    <row r="110" spans="2:7">
      <c r="B110" s="29" t="s">
        <v>15</v>
      </c>
      <c r="C110" s="6">
        <f>$G$110*L92</f>
        <v>20183.740291375012</v>
      </c>
      <c r="D110" s="6">
        <f t="shared" ref="D110:F110" si="78">$G$110*M92</f>
        <v>20183.740291375012</v>
      </c>
      <c r="E110" s="6">
        <f t="shared" si="78"/>
        <v>20183.740291375012</v>
      </c>
      <c r="F110" s="6">
        <f t="shared" si="78"/>
        <v>20183.740291375012</v>
      </c>
      <c r="G110" s="6">
        <f>'Profit and Loss Statement'!G24</f>
        <v>80734.961165500048</v>
      </c>
    </row>
    <row r="111" spans="2:7">
      <c r="B111" s="29" t="s">
        <v>101</v>
      </c>
      <c r="C111" s="6">
        <f>$G$111*L92</f>
        <v>4036.7480582750027</v>
      </c>
      <c r="D111" s="6">
        <f t="shared" ref="D111:F111" si="79">$G$111*M92</f>
        <v>4036.7480582750027</v>
      </c>
      <c r="E111" s="6">
        <f t="shared" si="79"/>
        <v>4036.7480582750027</v>
      </c>
      <c r="F111" s="6">
        <f t="shared" si="79"/>
        <v>4036.7480582750027</v>
      </c>
      <c r="G111" s="6">
        <f>'Profit and Loss Statement'!G25</f>
        <v>16146.992233100011</v>
      </c>
    </row>
    <row r="112" spans="2:7">
      <c r="B112" s="29" t="s">
        <v>16</v>
      </c>
      <c r="C112" s="6">
        <f>SUM('Loan Amortization Table'!D38:D40)</f>
        <v>0</v>
      </c>
      <c r="D112" s="6">
        <f>SUM('Loan Amortization Table'!D41:D43)</f>
        <v>0</v>
      </c>
      <c r="E112" s="6">
        <f>SUM('Loan Amortization Table'!D44:D46)</f>
        <v>0</v>
      </c>
      <c r="F112" s="6">
        <f>SUM('Loan Amortization Table'!D47:D49)</f>
        <v>0</v>
      </c>
      <c r="G112" s="6">
        <f>'Profit and Loss Statement'!G26</f>
        <v>0</v>
      </c>
    </row>
    <row r="113" spans="2:15">
      <c r="B113" s="29" t="s">
        <v>54</v>
      </c>
      <c r="C113" s="6">
        <f>$G$113/4</f>
        <v>9375</v>
      </c>
      <c r="D113" s="6">
        <f>$G$113/4</f>
        <v>9375</v>
      </c>
      <c r="E113" s="6">
        <f>$G$113/4</f>
        <v>9375</v>
      </c>
      <c r="F113" s="6">
        <f>$G$113/4</f>
        <v>9375</v>
      </c>
      <c r="G113" s="6">
        <f>'Profit and Loss Statement'!G27</f>
        <v>37500</v>
      </c>
    </row>
    <row r="114" spans="2:15">
      <c r="B114" s="38" t="s">
        <v>17</v>
      </c>
      <c r="C114" s="39">
        <f>C109-SUM(C110:C113)</f>
        <v>56514.472815850037</v>
      </c>
      <c r="D114" s="39">
        <f t="shared" ref="D114:F114" si="80">D109-SUM(D110:D113)</f>
        <v>56514.472815850037</v>
      </c>
      <c r="E114" s="39">
        <f t="shared" si="80"/>
        <v>56514.472815850037</v>
      </c>
      <c r="F114" s="39">
        <f t="shared" si="80"/>
        <v>56514.472815850037</v>
      </c>
      <c r="G114" s="39">
        <f>'Profit and Loss Statement'!G28</f>
        <v>226057.89126340015</v>
      </c>
    </row>
    <row r="117" spans="2:15">
      <c r="B117" s="112"/>
      <c r="K117" s="112"/>
    </row>
    <row r="118" spans="2:15">
      <c r="C118" s="119"/>
      <c r="D118" s="119"/>
      <c r="E118" s="119"/>
      <c r="F118" s="119"/>
      <c r="G118" s="119"/>
      <c r="L118" s="119"/>
      <c r="M118" s="119"/>
      <c r="N118" s="119"/>
      <c r="O118" s="119"/>
    </row>
    <row r="119" spans="2:15">
      <c r="B119" s="123"/>
      <c r="C119" s="1"/>
      <c r="D119" s="1"/>
      <c r="E119" s="1"/>
      <c r="F119" s="1"/>
      <c r="G119" s="1"/>
      <c r="L119" s="125"/>
      <c r="M119" s="125"/>
      <c r="N119" s="125"/>
      <c r="O119" s="125"/>
    </row>
    <row r="120" spans="2:15">
      <c r="C120" s="1"/>
      <c r="D120" s="1"/>
      <c r="E120" s="1"/>
      <c r="F120" s="1"/>
      <c r="G120" s="1"/>
    </row>
    <row r="121" spans="2:15">
      <c r="C121" s="124"/>
      <c r="D121" s="124"/>
      <c r="E121" s="124"/>
      <c r="F121" s="124"/>
      <c r="G121" s="124"/>
    </row>
    <row r="123" spans="2:15">
      <c r="B123" s="123"/>
      <c r="C123" s="1"/>
      <c r="D123" s="1"/>
      <c r="E123" s="1"/>
      <c r="F123" s="1"/>
      <c r="G123" s="1"/>
    </row>
    <row r="125" spans="2:15">
      <c r="I125" s="112"/>
      <c r="J125" s="112"/>
      <c r="K125" s="112"/>
    </row>
    <row r="126" spans="2:15">
      <c r="C126" s="1"/>
      <c r="D126" s="1"/>
      <c r="E126" s="1"/>
      <c r="F126" s="1"/>
      <c r="G126" s="1"/>
      <c r="I126" s="114">
        <f>SUM(C126:F126)</f>
        <v>0</v>
      </c>
      <c r="J126" s="114">
        <f>G126-I126</f>
        <v>0</v>
      </c>
      <c r="K126" s="112"/>
    </row>
    <row r="127" spans="2:15">
      <c r="C127" s="1"/>
      <c r="D127" s="1"/>
      <c r="E127" s="1"/>
      <c r="F127" s="1"/>
      <c r="G127" s="1"/>
      <c r="I127" s="114">
        <f t="shared" ref="I127:I133" si="81">SUM(C127:F127)</f>
        <v>0</v>
      </c>
      <c r="J127" s="114">
        <f t="shared" ref="J127:J133" si="82">G127-I127</f>
        <v>0</v>
      </c>
      <c r="K127" s="112"/>
    </row>
    <row r="128" spans="2:15">
      <c r="C128" s="1"/>
      <c r="D128" s="1"/>
      <c r="E128" s="1"/>
      <c r="F128" s="1"/>
      <c r="G128" s="1"/>
      <c r="I128" s="114">
        <f t="shared" si="81"/>
        <v>0</v>
      </c>
      <c r="J128" s="114">
        <f t="shared" si="82"/>
        <v>0</v>
      </c>
      <c r="K128" s="112"/>
    </row>
    <row r="129" spans="2:11">
      <c r="C129" s="1"/>
      <c r="D129" s="1"/>
      <c r="E129" s="1"/>
      <c r="F129" s="1"/>
      <c r="G129" s="1"/>
      <c r="I129" s="114">
        <f t="shared" si="81"/>
        <v>0</v>
      </c>
      <c r="J129" s="114">
        <f t="shared" si="82"/>
        <v>0</v>
      </c>
      <c r="K129" s="112"/>
    </row>
    <row r="130" spans="2:11">
      <c r="C130" s="1"/>
      <c r="D130" s="1"/>
      <c r="E130" s="1"/>
      <c r="F130" s="1"/>
      <c r="G130" s="1"/>
      <c r="I130" s="114">
        <f t="shared" si="81"/>
        <v>0</v>
      </c>
      <c r="J130" s="114">
        <f t="shared" si="82"/>
        <v>0</v>
      </c>
      <c r="K130" s="112"/>
    </row>
    <row r="131" spans="2:11">
      <c r="C131" s="1"/>
      <c r="D131" s="1"/>
      <c r="E131" s="1"/>
      <c r="F131" s="1"/>
      <c r="G131" s="1"/>
      <c r="I131" s="114">
        <f t="shared" si="81"/>
        <v>0</v>
      </c>
      <c r="J131" s="114">
        <f t="shared" si="82"/>
        <v>0</v>
      </c>
      <c r="K131" s="112"/>
    </row>
    <row r="132" spans="2:11">
      <c r="C132" s="1"/>
      <c r="D132" s="1"/>
      <c r="E132" s="1"/>
      <c r="F132" s="1"/>
      <c r="G132" s="1"/>
      <c r="I132" s="114">
        <f t="shared" si="81"/>
        <v>0</v>
      </c>
      <c r="J132" s="114">
        <f t="shared" si="82"/>
        <v>0</v>
      </c>
      <c r="K132" s="112"/>
    </row>
    <row r="133" spans="2:11">
      <c r="C133" s="1"/>
      <c r="D133" s="1"/>
      <c r="E133" s="1"/>
      <c r="F133" s="1"/>
      <c r="G133" s="1"/>
      <c r="I133" s="114">
        <f t="shared" si="81"/>
        <v>0</v>
      </c>
      <c r="J133" s="114">
        <f t="shared" si="82"/>
        <v>0</v>
      </c>
      <c r="K133" s="112"/>
    </row>
    <row r="134" spans="2:11">
      <c r="B134" s="123"/>
      <c r="C134" s="1"/>
      <c r="D134" s="1"/>
      <c r="E134" s="1"/>
      <c r="F134" s="1"/>
      <c r="G134" s="1"/>
      <c r="I134" s="114"/>
      <c r="J134" s="112"/>
      <c r="K134" s="112"/>
    </row>
    <row r="136" spans="2:11">
      <c r="B136" s="123"/>
      <c r="C136" s="122"/>
      <c r="D136" s="122"/>
      <c r="E136" s="122"/>
      <c r="F136" s="122"/>
      <c r="G136" s="122"/>
    </row>
    <row r="137" spans="2:11">
      <c r="C137" s="1"/>
      <c r="D137" s="1"/>
      <c r="E137" s="1"/>
      <c r="F137" s="1"/>
      <c r="G137" s="1"/>
    </row>
    <row r="138" spans="2:11">
      <c r="C138" s="1"/>
      <c r="D138" s="1"/>
      <c r="E138" s="1"/>
      <c r="F138" s="1"/>
      <c r="G138" s="1"/>
    </row>
    <row r="139" spans="2:11">
      <c r="C139" s="1"/>
      <c r="D139" s="1"/>
      <c r="E139" s="1"/>
      <c r="F139" s="1"/>
      <c r="G139" s="1"/>
    </row>
    <row r="140" spans="2:11">
      <c r="C140" s="1"/>
      <c r="D140" s="1"/>
      <c r="E140" s="1"/>
      <c r="F140" s="1"/>
      <c r="G140" s="1"/>
    </row>
    <row r="141" spans="2:11">
      <c r="B141" s="123"/>
      <c r="C141" s="122"/>
      <c r="D141" s="122"/>
      <c r="E141" s="122"/>
      <c r="F141" s="122"/>
      <c r="G141" s="122"/>
    </row>
    <row r="144" spans="2:11">
      <c r="B144" s="112"/>
      <c r="K144" s="112"/>
    </row>
    <row r="145" spans="2:15">
      <c r="C145" s="119"/>
      <c r="D145" s="119"/>
      <c r="E145" s="119"/>
      <c r="F145" s="119"/>
      <c r="G145" s="119"/>
      <c r="L145" s="119"/>
      <c r="M145" s="119"/>
      <c r="N145" s="119"/>
      <c r="O145" s="119"/>
    </row>
    <row r="146" spans="2:15">
      <c r="B146" s="123"/>
      <c r="C146" s="1"/>
      <c r="D146" s="1"/>
      <c r="E146" s="1"/>
      <c r="F146" s="1"/>
      <c r="G146" s="1"/>
      <c r="L146" s="125"/>
      <c r="M146" s="125"/>
      <c r="N146" s="125"/>
      <c r="O146" s="125"/>
    </row>
    <row r="147" spans="2:15">
      <c r="C147" s="1"/>
      <c r="D147" s="1"/>
      <c r="E147" s="1"/>
      <c r="F147" s="1"/>
      <c r="G147" s="1"/>
    </row>
    <row r="148" spans="2:15">
      <c r="C148" s="124"/>
      <c r="D148" s="124"/>
      <c r="E148" s="124"/>
      <c r="F148" s="124"/>
      <c r="G148" s="124"/>
    </row>
    <row r="150" spans="2:15">
      <c r="B150" s="123"/>
      <c r="C150" s="1"/>
      <c r="D150" s="1"/>
      <c r="E150" s="1"/>
      <c r="F150" s="1"/>
      <c r="G150" s="1"/>
    </row>
    <row r="153" spans="2:15">
      <c r="C153" s="1"/>
      <c r="D153" s="1"/>
      <c r="E153" s="1"/>
      <c r="F153" s="1"/>
      <c r="G153" s="1"/>
    </row>
    <row r="154" spans="2:15">
      <c r="C154" s="1"/>
      <c r="D154" s="1"/>
      <c r="E154" s="1"/>
      <c r="F154" s="1"/>
      <c r="G154" s="1"/>
    </row>
    <row r="155" spans="2:15">
      <c r="C155" s="1"/>
      <c r="D155" s="1"/>
      <c r="E155" s="1"/>
      <c r="F155" s="1"/>
      <c r="G155" s="1"/>
    </row>
    <row r="156" spans="2:15">
      <c r="C156" s="1"/>
      <c r="D156" s="1"/>
      <c r="E156" s="1"/>
      <c r="F156" s="1"/>
      <c r="G156" s="1"/>
    </row>
    <row r="157" spans="2:15">
      <c r="C157" s="1"/>
      <c r="D157" s="1"/>
      <c r="E157" s="1"/>
      <c r="F157" s="1"/>
      <c r="G157" s="1"/>
    </row>
    <row r="158" spans="2:15">
      <c r="C158" s="1"/>
      <c r="D158" s="1"/>
      <c r="E158" s="1"/>
      <c r="F158" s="1"/>
      <c r="G158" s="1"/>
    </row>
    <row r="159" spans="2:15">
      <c r="C159" s="1"/>
      <c r="D159" s="1"/>
      <c r="E159" s="1"/>
      <c r="F159" s="1"/>
      <c r="G159" s="1"/>
    </row>
    <row r="160" spans="2:15">
      <c r="C160" s="1"/>
      <c r="D160" s="1"/>
      <c r="E160" s="1"/>
      <c r="F160" s="1"/>
      <c r="G160" s="1"/>
    </row>
    <row r="161" spans="2:7">
      <c r="B161" s="123"/>
      <c r="C161" s="1"/>
      <c r="D161" s="1"/>
      <c r="E161" s="1"/>
      <c r="F161" s="1"/>
      <c r="G161" s="1"/>
    </row>
    <row r="163" spans="2:7">
      <c r="B163" s="123"/>
      <c r="C163" s="122"/>
      <c r="D163" s="122"/>
      <c r="E163" s="122"/>
      <c r="F163" s="122"/>
      <c r="G163" s="122"/>
    </row>
    <row r="164" spans="2:7">
      <c r="C164" s="1"/>
      <c r="D164" s="1"/>
      <c r="E164" s="1"/>
      <c r="F164" s="1"/>
      <c r="G164" s="1"/>
    </row>
    <row r="165" spans="2:7">
      <c r="C165" s="1"/>
      <c r="D165" s="1"/>
      <c r="E165" s="1"/>
      <c r="F165" s="1"/>
      <c r="G165" s="1"/>
    </row>
    <row r="166" spans="2:7">
      <c r="C166" s="1"/>
      <c r="D166" s="1"/>
      <c r="E166" s="1"/>
      <c r="F166" s="1"/>
      <c r="G166" s="1"/>
    </row>
    <row r="167" spans="2:7">
      <c r="C167" s="1"/>
      <c r="D167" s="1"/>
      <c r="E167" s="1"/>
      <c r="F167" s="1"/>
      <c r="G167" s="1"/>
    </row>
    <row r="168" spans="2:7">
      <c r="B168" s="123"/>
      <c r="C168" s="122"/>
      <c r="D168" s="122"/>
      <c r="E168" s="122"/>
      <c r="F168" s="122"/>
      <c r="G168" s="122"/>
    </row>
  </sheetData>
  <conditionalFormatting sqref="G60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9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1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4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2196-E9CD-4023-A0B5-431EAF0942B5}">
  <dimension ref="C4:J151"/>
  <sheetViews>
    <sheetView showGridLines="0" workbookViewId="0">
      <selection activeCell="X12" sqref="X12"/>
    </sheetView>
  </sheetViews>
  <sheetFormatPr defaultRowHeight="15"/>
  <cols>
    <col min="3" max="3" width="27.5703125" customWidth="1"/>
    <col min="4" max="8" width="8.5703125" bestFit="1" customWidth="1"/>
    <col min="9" max="9" width="9.28515625" bestFit="1" customWidth="1"/>
    <col min="10" max="10" width="8.5703125" bestFit="1" customWidth="1"/>
  </cols>
  <sheetData>
    <row r="4" spans="3:10">
      <c r="C4" s="7" t="s">
        <v>66</v>
      </c>
      <c r="D4" s="3"/>
      <c r="E4" s="3"/>
      <c r="F4" s="3"/>
      <c r="G4" s="3"/>
      <c r="H4" s="3"/>
      <c r="I4" s="3"/>
      <c r="J4" s="3"/>
    </row>
    <row r="5" spans="3:10">
      <c r="C5" s="29" t="s">
        <v>5</v>
      </c>
      <c r="D5" s="19">
        <v>1</v>
      </c>
      <c r="E5" s="19">
        <f>D5+1</f>
        <v>2</v>
      </c>
      <c r="F5" s="19">
        <f t="shared" ref="F5:J5" si="0">E5+1</f>
        <v>3</v>
      </c>
      <c r="G5" s="19">
        <f t="shared" si="0"/>
        <v>4</v>
      </c>
      <c r="H5" s="19">
        <f t="shared" si="0"/>
        <v>5</v>
      </c>
      <c r="I5" s="19">
        <f t="shared" si="0"/>
        <v>6</v>
      </c>
      <c r="J5" s="19">
        <f t="shared" si="0"/>
        <v>7</v>
      </c>
    </row>
    <row r="6" spans="3:10">
      <c r="C6" s="41" t="s">
        <v>67</v>
      </c>
      <c r="D6" s="13">
        <f>'Expanded Profit and Loss'!C28+'Expanded Profit and Loss'!C27</f>
        <v>14751.931207830734</v>
      </c>
      <c r="E6" s="13">
        <f>'Expanded Profit and Loss'!D28+'Expanded Profit and Loss'!D27</f>
        <v>14768.493966103926</v>
      </c>
      <c r="F6" s="13">
        <f>'Expanded Profit and Loss'!E28+'Expanded Profit and Loss'!E27</f>
        <v>14785.056724377137</v>
      </c>
      <c r="G6" s="13">
        <f>'Expanded Profit and Loss'!F28+'Expanded Profit and Loss'!F27</f>
        <v>14801.619482650329</v>
      </c>
      <c r="H6" s="13">
        <f>'Expanded Profit and Loss'!G28+'Expanded Profit and Loss'!G27</f>
        <v>14818.182240923536</v>
      </c>
      <c r="I6" s="13">
        <f>'Expanded Profit and Loss'!H28+'Expanded Profit and Loss'!H27</f>
        <v>14834.74499919673</v>
      </c>
      <c r="J6" s="13">
        <f>'Expanded Profit and Loss'!I28+'Expanded Profit and Loss'!I27</f>
        <v>14851.307757469924</v>
      </c>
    </row>
    <row r="7" spans="3:10">
      <c r="C7" s="30"/>
    </row>
    <row r="8" spans="3:10">
      <c r="C8" s="35" t="s">
        <v>19</v>
      </c>
    </row>
    <row r="9" spans="3:10">
      <c r="C9" s="12" t="s">
        <v>20</v>
      </c>
      <c r="D9" s="13">
        <f>'Cash Flow Analysis'!E9</f>
        <v>500000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3:10">
      <c r="C10" s="31" t="s">
        <v>21</v>
      </c>
      <c r="D10" s="6">
        <f>'Cash Flow Analysis'!E10</f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3:10">
      <c r="C11" s="12" t="s">
        <v>22</v>
      </c>
      <c r="D11" s="13">
        <f>$I$36/12</f>
        <v>220</v>
      </c>
      <c r="E11" s="13">
        <f t="shared" ref="E11:J11" si="1">$I$36/12</f>
        <v>220</v>
      </c>
      <c r="F11" s="13">
        <f t="shared" si="1"/>
        <v>220</v>
      </c>
      <c r="G11" s="13">
        <f t="shared" si="1"/>
        <v>220</v>
      </c>
      <c r="H11" s="13">
        <f t="shared" si="1"/>
        <v>220</v>
      </c>
      <c r="I11" s="13">
        <f t="shared" si="1"/>
        <v>220</v>
      </c>
      <c r="J11" s="13">
        <f t="shared" si="1"/>
        <v>220</v>
      </c>
    </row>
    <row r="12" spans="3:10">
      <c r="C12" s="37" t="s">
        <v>23</v>
      </c>
      <c r="D12" s="26">
        <f>SUM(D9:D11)</f>
        <v>500220</v>
      </c>
      <c r="E12" s="26">
        <f t="shared" ref="E12:J12" si="2">SUM(E9:E11)</f>
        <v>220</v>
      </c>
      <c r="F12" s="26">
        <f t="shared" si="2"/>
        <v>220</v>
      </c>
      <c r="G12" s="26">
        <f t="shared" si="2"/>
        <v>220</v>
      </c>
      <c r="H12" s="26">
        <f t="shared" si="2"/>
        <v>220</v>
      </c>
      <c r="I12" s="26">
        <f t="shared" si="2"/>
        <v>220</v>
      </c>
      <c r="J12" s="26">
        <f t="shared" si="2"/>
        <v>220</v>
      </c>
    </row>
    <row r="13" spans="3:10">
      <c r="C13" s="30"/>
    </row>
    <row r="14" spans="3:10">
      <c r="C14" s="30"/>
    </row>
    <row r="15" spans="3:10">
      <c r="C15" s="41" t="s">
        <v>18</v>
      </c>
      <c r="D15" s="27">
        <f>D6+D12</f>
        <v>514971.93120783073</v>
      </c>
      <c r="E15" s="27">
        <f t="shared" ref="E15:J15" si="3">E6+E12</f>
        <v>14988.493966103926</v>
      </c>
      <c r="F15" s="27">
        <f t="shared" si="3"/>
        <v>15005.056724377137</v>
      </c>
      <c r="G15" s="27">
        <f t="shared" si="3"/>
        <v>15021.619482650329</v>
      </c>
      <c r="H15" s="27">
        <f t="shared" si="3"/>
        <v>15038.182240923536</v>
      </c>
      <c r="I15" s="27">
        <f t="shared" si="3"/>
        <v>15054.74499919673</v>
      </c>
      <c r="J15" s="27">
        <f t="shared" si="3"/>
        <v>15071.307757469924</v>
      </c>
    </row>
    <row r="16" spans="3:10">
      <c r="C16" s="30"/>
    </row>
    <row r="17" spans="3:10">
      <c r="C17" s="30" t="s">
        <v>24</v>
      </c>
    </row>
    <row r="18" spans="3:10">
      <c r="C18" s="31" t="s">
        <v>68</v>
      </c>
      <c r="D18" s="6">
        <f>'Loan Amortization Table'!C14</f>
        <v>0</v>
      </c>
      <c r="E18" s="6">
        <f>'Loan Amortization Table'!C15</f>
        <v>0</v>
      </c>
      <c r="F18" s="6">
        <f>'Loan Amortization Table'!C16</f>
        <v>0</v>
      </c>
      <c r="G18" s="6">
        <f>'Loan Amortization Table'!C17</f>
        <v>0</v>
      </c>
      <c r="H18" s="6">
        <f>'Loan Amortization Table'!C18</f>
        <v>0</v>
      </c>
      <c r="I18" s="6">
        <f>'Loan Amortization Table'!C19</f>
        <v>0</v>
      </c>
      <c r="J18" s="6">
        <f>'Loan Amortization Table'!C20</f>
        <v>0</v>
      </c>
    </row>
    <row r="19" spans="3:10">
      <c r="C19" s="12" t="s">
        <v>25</v>
      </c>
      <c r="D19" s="13">
        <f>$I$44/12</f>
        <v>153.99999999999997</v>
      </c>
      <c r="E19" s="13">
        <f t="shared" ref="E19:J19" si="4">$I$44/12</f>
        <v>153.99999999999997</v>
      </c>
      <c r="F19" s="13">
        <f t="shared" si="4"/>
        <v>153.99999999999997</v>
      </c>
      <c r="G19" s="13">
        <f t="shared" si="4"/>
        <v>153.99999999999997</v>
      </c>
      <c r="H19" s="13">
        <f t="shared" si="4"/>
        <v>153.99999999999997</v>
      </c>
      <c r="I19" s="13">
        <f t="shared" si="4"/>
        <v>153.99999999999997</v>
      </c>
      <c r="J19" s="13">
        <f t="shared" si="4"/>
        <v>153.99999999999997</v>
      </c>
    </row>
    <row r="20" spans="3:10">
      <c r="C20" s="31" t="s">
        <v>33</v>
      </c>
      <c r="D20" s="6">
        <f>I45</f>
        <v>375000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3:10">
      <c r="C21" s="12" t="s">
        <v>32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</row>
    <row r="22" spans="3:10">
      <c r="C22" s="37" t="s">
        <v>26</v>
      </c>
      <c r="D22" s="26">
        <f>SUM(D18:D21)</f>
        <v>375154</v>
      </c>
      <c r="E22" s="26">
        <f t="shared" ref="E22:J22" si="5">SUM(E18:E21)</f>
        <v>153.99999999999997</v>
      </c>
      <c r="F22" s="26">
        <f t="shared" si="5"/>
        <v>153.99999999999997</v>
      </c>
      <c r="G22" s="26">
        <f t="shared" si="5"/>
        <v>153.99999999999997</v>
      </c>
      <c r="H22" s="26">
        <f t="shared" si="5"/>
        <v>153.99999999999997</v>
      </c>
      <c r="I22" s="26">
        <f t="shared" si="5"/>
        <v>153.99999999999997</v>
      </c>
      <c r="J22" s="26">
        <f t="shared" si="5"/>
        <v>153.99999999999997</v>
      </c>
    </row>
    <row r="23" spans="3:10">
      <c r="C23" s="30"/>
    </row>
    <row r="24" spans="3:10">
      <c r="C24" s="42" t="s">
        <v>27</v>
      </c>
      <c r="D24" s="25">
        <f>D15-D22</f>
        <v>139817.93120783073</v>
      </c>
      <c r="E24" s="25">
        <f t="shared" ref="E24:J24" si="6">E15-E22</f>
        <v>14834.493966103926</v>
      </c>
      <c r="F24" s="25">
        <f t="shared" si="6"/>
        <v>14851.056724377137</v>
      </c>
      <c r="G24" s="25">
        <f t="shared" si="6"/>
        <v>14867.619482650329</v>
      </c>
      <c r="H24" s="25">
        <f t="shared" si="6"/>
        <v>14884.182240923536</v>
      </c>
      <c r="I24" s="25">
        <f t="shared" si="6"/>
        <v>14900.74499919673</v>
      </c>
      <c r="J24" s="25">
        <f t="shared" si="6"/>
        <v>14917.307757469924</v>
      </c>
    </row>
    <row r="25" spans="3:10">
      <c r="C25" s="42" t="s">
        <v>6</v>
      </c>
      <c r="D25" s="25">
        <f>D24</f>
        <v>139817.93120783073</v>
      </c>
      <c r="E25" s="25">
        <f>D25+E24</f>
        <v>154652.42517393467</v>
      </c>
      <c r="F25" s="25">
        <f t="shared" ref="F25:J25" si="7">E25+F24</f>
        <v>169503.48189831182</v>
      </c>
      <c r="G25" s="25">
        <f t="shared" si="7"/>
        <v>184371.10138096215</v>
      </c>
      <c r="H25" s="25">
        <f t="shared" si="7"/>
        <v>199255.2836218857</v>
      </c>
      <c r="I25" s="25">
        <f t="shared" si="7"/>
        <v>214156.02862108243</v>
      </c>
      <c r="J25" s="25">
        <f t="shared" si="7"/>
        <v>229073.33637855234</v>
      </c>
    </row>
    <row r="29" spans="3:10">
      <c r="C29" s="7" t="s">
        <v>66</v>
      </c>
      <c r="D29" s="3"/>
      <c r="E29" s="3"/>
      <c r="F29" s="3"/>
      <c r="G29" s="3"/>
      <c r="H29" s="3"/>
      <c r="I29" s="3"/>
      <c r="J29" s="30"/>
    </row>
    <row r="30" spans="3:10">
      <c r="C30" s="29" t="s">
        <v>5</v>
      </c>
      <c r="D30" s="19">
        <v>8</v>
      </c>
      <c r="E30" s="19">
        <v>9</v>
      </c>
      <c r="F30" s="19">
        <f t="shared" ref="F30" si="8">E30+1</f>
        <v>10</v>
      </c>
      <c r="G30" s="19">
        <f t="shared" ref="G30" si="9">F30+1</f>
        <v>11</v>
      </c>
      <c r="H30" s="19">
        <f t="shared" ref="H30" si="10">G30+1</f>
        <v>12</v>
      </c>
      <c r="I30" s="23" t="s">
        <v>2</v>
      </c>
      <c r="J30" s="43"/>
    </row>
    <row r="31" spans="3:10">
      <c r="C31" s="41" t="s">
        <v>67</v>
      </c>
      <c r="D31" s="13">
        <f>'Expanded Profit and Loss'!C56+'Expanded Profit and Loss'!C55</f>
        <v>14867.870515743132</v>
      </c>
      <c r="E31" s="13">
        <f>'Expanded Profit and Loss'!D56+'Expanded Profit and Loss'!D55</f>
        <v>14884.433274016326</v>
      </c>
      <c r="F31" s="13">
        <f>'Expanded Profit and Loss'!E56+'Expanded Profit and Loss'!E55</f>
        <v>14900.996032289533</v>
      </c>
      <c r="G31" s="13">
        <f>'Expanded Profit and Loss'!F56+'Expanded Profit and Loss'!F55</f>
        <v>14917.558790562727</v>
      </c>
      <c r="H31" s="13">
        <f>'Expanded Profit and Loss'!G56+'Expanded Profit and Loss'!G55</f>
        <v>14934.121548835919</v>
      </c>
      <c r="I31" s="13">
        <f>'Cash Flow Analysis'!E6</f>
        <v>178116.31654000003</v>
      </c>
      <c r="J31" s="30"/>
    </row>
    <row r="32" spans="3:10">
      <c r="C32" s="30"/>
      <c r="J32" s="30"/>
    </row>
    <row r="33" spans="3:10">
      <c r="C33" s="35" t="s">
        <v>19</v>
      </c>
      <c r="J33" s="30"/>
    </row>
    <row r="34" spans="3:10">
      <c r="C34" s="12" t="s">
        <v>20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0">
        <f>'Cash Flow Analysis'!E9</f>
        <v>500000</v>
      </c>
      <c r="J34" s="30"/>
    </row>
    <row r="35" spans="3:10">
      <c r="C35" s="31" t="s">
        <v>21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4">
        <f>'Cash Flow Analysis'!E10</f>
        <v>0</v>
      </c>
      <c r="J35" s="30"/>
    </row>
    <row r="36" spans="3:10">
      <c r="C36" s="12" t="s">
        <v>22</v>
      </c>
      <c r="D36" s="13">
        <f>$I$36/12</f>
        <v>220</v>
      </c>
      <c r="E36" s="13">
        <f t="shared" ref="E36:H36" si="11">$I$36/12</f>
        <v>220</v>
      </c>
      <c r="F36" s="13">
        <f t="shared" si="11"/>
        <v>220</v>
      </c>
      <c r="G36" s="13">
        <f t="shared" si="11"/>
        <v>220</v>
      </c>
      <c r="H36" s="13">
        <f t="shared" si="11"/>
        <v>220</v>
      </c>
      <c r="I36" s="20">
        <f>'Cash Flow Analysis'!E11</f>
        <v>2640</v>
      </c>
      <c r="J36" s="30"/>
    </row>
    <row r="37" spans="3:10">
      <c r="C37" s="37" t="s">
        <v>23</v>
      </c>
      <c r="D37" s="26">
        <f>SUM(D34:D36)</f>
        <v>220</v>
      </c>
      <c r="E37" s="26">
        <f t="shared" ref="E37:H37" si="12">SUM(E34:E36)</f>
        <v>220</v>
      </c>
      <c r="F37" s="26">
        <f t="shared" si="12"/>
        <v>220</v>
      </c>
      <c r="G37" s="26">
        <f t="shared" si="12"/>
        <v>220</v>
      </c>
      <c r="H37" s="26">
        <f t="shared" si="12"/>
        <v>220</v>
      </c>
      <c r="I37" s="44">
        <f>'Cash Flow Analysis'!E12</f>
        <v>502640</v>
      </c>
      <c r="J37" s="30"/>
    </row>
    <row r="38" spans="3:10">
      <c r="C38" s="30"/>
      <c r="J38" s="30"/>
    </row>
    <row r="39" spans="3:10">
      <c r="C39" s="30"/>
      <c r="J39" s="30"/>
    </row>
    <row r="40" spans="3:10">
      <c r="C40" s="41" t="s">
        <v>18</v>
      </c>
      <c r="D40" s="27">
        <f>D31+D37</f>
        <v>15087.870515743132</v>
      </c>
      <c r="E40" s="27">
        <f t="shared" ref="E40:H40" si="13">E31+E37</f>
        <v>15104.433274016326</v>
      </c>
      <c r="F40" s="27">
        <f t="shared" si="13"/>
        <v>15120.996032289533</v>
      </c>
      <c r="G40" s="27">
        <f t="shared" si="13"/>
        <v>15137.558790562727</v>
      </c>
      <c r="H40" s="27">
        <f t="shared" si="13"/>
        <v>15154.121548835919</v>
      </c>
      <c r="I40" s="36">
        <f>'Cash Flow Analysis'!E15</f>
        <v>680756.31654000003</v>
      </c>
      <c r="J40" s="30"/>
    </row>
    <row r="41" spans="3:10">
      <c r="C41" s="30"/>
      <c r="J41" s="30"/>
    </row>
    <row r="42" spans="3:10">
      <c r="C42" s="30" t="s">
        <v>24</v>
      </c>
      <c r="J42" s="30"/>
    </row>
    <row r="43" spans="3:10">
      <c r="C43" s="31" t="s">
        <v>68</v>
      </c>
      <c r="D43" s="6">
        <f>'Loan Amortization Table'!C21</f>
        <v>0</v>
      </c>
      <c r="E43" s="6">
        <f>'Loan Amortization Table'!C22</f>
        <v>0</v>
      </c>
      <c r="F43" s="6">
        <f>'Loan Amortization Table'!C23</f>
        <v>0</v>
      </c>
      <c r="G43" s="6">
        <f>'Loan Amortization Table'!C24</f>
        <v>0</v>
      </c>
      <c r="H43" s="6">
        <f>'Loan Amortization Table'!C25</f>
        <v>0</v>
      </c>
      <c r="I43" s="6">
        <f>'Cash Flow Analysis'!E18</f>
        <v>0</v>
      </c>
      <c r="J43" s="30"/>
    </row>
    <row r="44" spans="3:10">
      <c r="C44" s="12" t="s">
        <v>25</v>
      </c>
      <c r="D44" s="13">
        <f>$I$44/12</f>
        <v>153.99999999999997</v>
      </c>
      <c r="E44" s="13">
        <f t="shared" ref="E44:H44" si="14">$I$44/12</f>
        <v>153.99999999999997</v>
      </c>
      <c r="F44" s="13">
        <f t="shared" si="14"/>
        <v>153.99999999999997</v>
      </c>
      <c r="G44" s="13">
        <f t="shared" si="14"/>
        <v>153.99999999999997</v>
      </c>
      <c r="H44" s="13">
        <f t="shared" si="14"/>
        <v>153.99999999999997</v>
      </c>
      <c r="I44" s="13">
        <f>'Cash Flow Analysis'!E19</f>
        <v>1847.9999999999998</v>
      </c>
      <c r="J44" s="30"/>
    </row>
    <row r="45" spans="3:10">
      <c r="C45" s="31" t="s">
        <v>33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f>'Cash Flow Analysis'!E20</f>
        <v>375000</v>
      </c>
      <c r="J45" s="30"/>
    </row>
    <row r="46" spans="3:10">
      <c r="C46" s="12" t="s">
        <v>32</v>
      </c>
      <c r="D46" s="13">
        <v>0</v>
      </c>
      <c r="E46" s="13">
        <v>0</v>
      </c>
      <c r="F46" s="13">
        <v>0</v>
      </c>
      <c r="G46" s="13">
        <v>0</v>
      </c>
      <c r="H46" s="13">
        <f>I46</f>
        <v>106869.78992400001</v>
      </c>
      <c r="I46" s="13">
        <f>'Cash Flow Analysis'!E21</f>
        <v>106869.78992400001</v>
      </c>
      <c r="J46" s="30"/>
    </row>
    <row r="47" spans="3:10">
      <c r="C47" s="37" t="s">
        <v>26</v>
      </c>
      <c r="D47" s="26">
        <f>SUM(D43:D46)</f>
        <v>153.99999999999997</v>
      </c>
      <c r="E47" s="26">
        <f t="shared" ref="E47:H47" si="15">SUM(E43:E46)</f>
        <v>153.99999999999997</v>
      </c>
      <c r="F47" s="26">
        <f t="shared" si="15"/>
        <v>153.99999999999997</v>
      </c>
      <c r="G47" s="26">
        <f t="shared" si="15"/>
        <v>153.99999999999997</v>
      </c>
      <c r="H47" s="26">
        <f t="shared" si="15"/>
        <v>107023.78992400001</v>
      </c>
      <c r="I47" s="26">
        <f>'Cash Flow Analysis'!E22</f>
        <v>483717.78992400004</v>
      </c>
      <c r="J47" s="30"/>
    </row>
    <row r="48" spans="3:10">
      <c r="C48" s="30"/>
      <c r="J48" s="30"/>
    </row>
    <row r="49" spans="3:10">
      <c r="C49" s="42" t="s">
        <v>27</v>
      </c>
      <c r="D49" s="25">
        <f>D40-D47</f>
        <v>14933.870515743132</v>
      </c>
      <c r="E49" s="25">
        <f t="shared" ref="E49:H49" si="16">E40-E47</f>
        <v>14950.433274016326</v>
      </c>
      <c r="F49" s="25">
        <f t="shared" si="16"/>
        <v>14966.996032289533</v>
      </c>
      <c r="G49" s="25">
        <f t="shared" si="16"/>
        <v>14983.558790562727</v>
      </c>
      <c r="H49" s="25">
        <f t="shared" si="16"/>
        <v>-91869.668375164096</v>
      </c>
      <c r="I49" s="45">
        <f>'Cash Flow Analysis'!E24</f>
        <v>197038.52661599999</v>
      </c>
      <c r="J49" s="30"/>
    </row>
    <row r="50" spans="3:10">
      <c r="C50" s="42" t="s">
        <v>6</v>
      </c>
      <c r="D50" s="25">
        <f>J25+D49</f>
        <v>244007.20689429546</v>
      </c>
      <c r="E50" s="25">
        <f>D50+E49</f>
        <v>258957.6401683118</v>
      </c>
      <c r="F50" s="25">
        <f t="shared" ref="F50:H50" si="17">E50+F49</f>
        <v>273924.63620060135</v>
      </c>
      <c r="G50" s="25">
        <f t="shared" si="17"/>
        <v>288908.19499116408</v>
      </c>
      <c r="H50" s="25">
        <f t="shared" si="17"/>
        <v>197038.52661599999</v>
      </c>
      <c r="I50" s="45">
        <f>'Cash Flow Analysis'!E25</f>
        <v>197038.52661599999</v>
      </c>
      <c r="J50" s="30"/>
    </row>
    <row r="56" spans="3:10">
      <c r="C56" s="7" t="s">
        <v>66</v>
      </c>
      <c r="D56" s="7"/>
      <c r="E56" s="7"/>
      <c r="F56" s="7"/>
      <c r="G56" s="7"/>
      <c r="H56" s="7"/>
    </row>
    <row r="57" spans="3:10">
      <c r="C57" s="29" t="s">
        <v>74</v>
      </c>
      <c r="D57" s="23">
        <v>1</v>
      </c>
      <c r="E57" s="23">
        <v>2</v>
      </c>
      <c r="F57" s="23">
        <v>3</v>
      </c>
      <c r="G57" s="23">
        <v>4</v>
      </c>
      <c r="H57" s="23" t="s">
        <v>3</v>
      </c>
    </row>
    <row r="58" spans="3:10">
      <c r="C58" s="41" t="s">
        <v>67</v>
      </c>
      <c r="D58" s="48">
        <f>'Expanded Profit and Loss'!C84+'Expanded Profit and Loss'!C83</f>
        <v>54658.918298500044</v>
      </c>
      <c r="E58" s="48">
        <f>'Expanded Profit and Loss'!D84+'Expanded Profit and Loss'!D83</f>
        <v>54658.918298500044</v>
      </c>
      <c r="F58" s="48">
        <f>'Expanded Profit and Loss'!E84+'Expanded Profit and Loss'!E83</f>
        <v>54658.918298500044</v>
      </c>
      <c r="G58" s="48">
        <f>'Expanded Profit and Loss'!F84+'Expanded Profit and Loss'!F83</f>
        <v>54658.918298500044</v>
      </c>
      <c r="H58" s="46">
        <f>'Cash Flow Analysis'!F6</f>
        <v>218635.67319400018</v>
      </c>
    </row>
    <row r="59" spans="3:10">
      <c r="C59" s="30"/>
      <c r="D59" s="30"/>
      <c r="E59" s="30"/>
      <c r="F59" s="30"/>
      <c r="G59" s="30"/>
      <c r="H59" s="30"/>
    </row>
    <row r="60" spans="3:10">
      <c r="C60" s="35" t="s">
        <v>19</v>
      </c>
      <c r="D60" s="35"/>
      <c r="E60" s="35"/>
      <c r="F60" s="35"/>
      <c r="G60" s="35"/>
      <c r="H60" s="35"/>
    </row>
    <row r="61" spans="3:10">
      <c r="C61" s="12" t="s">
        <v>20</v>
      </c>
      <c r="D61" s="49">
        <f>H61</f>
        <v>0</v>
      </c>
      <c r="E61" s="49">
        <v>0</v>
      </c>
      <c r="F61" s="49">
        <v>0</v>
      </c>
      <c r="G61" s="49">
        <v>0</v>
      </c>
      <c r="H61" s="13">
        <f>'Cash Flow Analysis'!F9</f>
        <v>0</v>
      </c>
    </row>
    <row r="62" spans="3:10">
      <c r="C62" s="31" t="s">
        <v>21</v>
      </c>
      <c r="D62" s="50">
        <f>H62</f>
        <v>0</v>
      </c>
      <c r="E62" s="50">
        <v>0</v>
      </c>
      <c r="F62" s="50">
        <v>0</v>
      </c>
      <c r="G62" s="50">
        <v>0</v>
      </c>
      <c r="H62" s="32">
        <f>'Cash Flow Analysis'!F10</f>
        <v>0</v>
      </c>
    </row>
    <row r="63" spans="3:10">
      <c r="C63" s="12" t="s">
        <v>22</v>
      </c>
      <c r="D63" s="49">
        <f>$H$63/4</f>
        <v>673.2</v>
      </c>
      <c r="E63" s="49">
        <f>$H$63/4</f>
        <v>673.2</v>
      </c>
      <c r="F63" s="49">
        <f>$H$63/4</f>
        <v>673.2</v>
      </c>
      <c r="G63" s="49">
        <f>$H$63/4</f>
        <v>673.2</v>
      </c>
      <c r="H63" s="13">
        <f>'Cash Flow Analysis'!F11</f>
        <v>2692.8</v>
      </c>
    </row>
    <row r="64" spans="3:10">
      <c r="C64" s="37" t="s">
        <v>23</v>
      </c>
      <c r="D64" s="51">
        <f>SUM(D61:D63)</f>
        <v>673.2</v>
      </c>
      <c r="E64" s="51">
        <f t="shared" ref="E64:G64" si="18">SUM(E61:E63)</f>
        <v>673.2</v>
      </c>
      <c r="F64" s="51">
        <f t="shared" si="18"/>
        <v>673.2</v>
      </c>
      <c r="G64" s="51">
        <f t="shared" si="18"/>
        <v>673.2</v>
      </c>
      <c r="H64" s="32">
        <f>'Cash Flow Analysis'!F12</f>
        <v>2692.8</v>
      </c>
    </row>
    <row r="65" spans="3:8">
      <c r="C65" s="30"/>
      <c r="D65" s="30"/>
      <c r="E65" s="30"/>
      <c r="F65" s="30"/>
      <c r="G65" s="30"/>
      <c r="H65" s="30"/>
    </row>
    <row r="66" spans="3:8">
      <c r="C66" s="30"/>
      <c r="D66" s="30"/>
      <c r="E66" s="30"/>
      <c r="F66" s="30"/>
      <c r="G66" s="30"/>
      <c r="H66" s="30"/>
    </row>
    <row r="67" spans="3:8">
      <c r="C67" s="41" t="s">
        <v>18</v>
      </c>
      <c r="D67" s="48">
        <f>D58+D64</f>
        <v>55332.118298500041</v>
      </c>
      <c r="E67" s="48">
        <f t="shared" ref="E67:G67" si="19">E58+E64</f>
        <v>55332.118298500041</v>
      </c>
      <c r="F67" s="48">
        <f t="shared" si="19"/>
        <v>55332.118298500041</v>
      </c>
      <c r="G67" s="48">
        <f t="shared" si="19"/>
        <v>55332.118298500041</v>
      </c>
      <c r="H67" s="27">
        <f>'Cash Flow Analysis'!F15</f>
        <v>221328.47319400017</v>
      </c>
    </row>
    <row r="68" spans="3:8">
      <c r="C68" s="30"/>
      <c r="D68" s="30"/>
      <c r="E68" s="30"/>
      <c r="F68" s="30"/>
      <c r="G68" s="30"/>
      <c r="H68" s="30"/>
    </row>
    <row r="69" spans="3:8">
      <c r="C69" s="30" t="s">
        <v>24</v>
      </c>
      <c r="D69" s="30"/>
      <c r="E69" s="30"/>
      <c r="F69" s="30"/>
      <c r="G69" s="30"/>
      <c r="H69" s="30"/>
    </row>
    <row r="70" spans="3:8">
      <c r="C70" s="31" t="s">
        <v>68</v>
      </c>
      <c r="D70" s="50">
        <f>SUM('Loan Amortization Table'!C26:C28)</f>
        <v>0</v>
      </c>
      <c r="E70" s="50">
        <f>SUM('Loan Amortization Table'!C29:C31)</f>
        <v>0</v>
      </c>
      <c r="F70" s="50">
        <f>SUM('Loan Amortization Table'!C32:C34)</f>
        <v>0</v>
      </c>
      <c r="G70" s="50">
        <f>SUM('Loan Amortization Table'!C35:C37)</f>
        <v>0</v>
      </c>
      <c r="H70" s="32">
        <f>'Cash Flow Analysis'!F18</f>
        <v>0</v>
      </c>
    </row>
    <row r="71" spans="3:8">
      <c r="C71" s="12" t="s">
        <v>25</v>
      </c>
      <c r="D71" s="49">
        <f>$H$71/4</f>
        <v>471.24</v>
      </c>
      <c r="E71" s="49">
        <f>$H$71/4</f>
        <v>471.24</v>
      </c>
      <c r="F71" s="49">
        <f>$H$71/4</f>
        <v>471.24</v>
      </c>
      <c r="G71" s="49">
        <f>$H$71/4</f>
        <v>471.24</v>
      </c>
      <c r="H71" s="13">
        <f>'Cash Flow Analysis'!F19</f>
        <v>1884.96</v>
      </c>
    </row>
    <row r="72" spans="3:8">
      <c r="C72" s="31" t="s">
        <v>33</v>
      </c>
      <c r="D72" s="50">
        <f>H72</f>
        <v>0</v>
      </c>
      <c r="E72" s="50">
        <v>0</v>
      </c>
      <c r="F72" s="50">
        <v>0</v>
      </c>
      <c r="G72" s="50">
        <v>0</v>
      </c>
      <c r="H72" s="32">
        <f>'Cash Flow Analysis'!F20</f>
        <v>0</v>
      </c>
    </row>
    <row r="73" spans="3:8">
      <c r="C73" s="12" t="s">
        <v>32</v>
      </c>
      <c r="D73" s="49">
        <v>0</v>
      </c>
      <c r="E73" s="49">
        <v>0</v>
      </c>
      <c r="F73" s="49">
        <v>0</v>
      </c>
      <c r="G73" s="49">
        <f>H73</f>
        <v>131181.4039164001</v>
      </c>
      <c r="H73" s="13">
        <f>'Cash Flow Analysis'!F21</f>
        <v>131181.4039164001</v>
      </c>
    </row>
    <row r="74" spans="3:8">
      <c r="C74" s="37" t="s">
        <v>26</v>
      </c>
      <c r="D74" s="51">
        <f>SUM(D70:D73)</f>
        <v>471.24</v>
      </c>
      <c r="E74" s="51">
        <f t="shared" ref="E74:G74" si="20">SUM(E70:E73)</f>
        <v>471.24</v>
      </c>
      <c r="F74" s="51">
        <f t="shared" si="20"/>
        <v>471.24</v>
      </c>
      <c r="G74" s="51">
        <f t="shared" si="20"/>
        <v>131652.64391640009</v>
      </c>
      <c r="H74" s="34">
        <f>'Cash Flow Analysis'!F22</f>
        <v>133066.36391640009</v>
      </c>
    </row>
    <row r="75" spans="3:8">
      <c r="C75" s="30"/>
      <c r="D75" s="47"/>
      <c r="E75" s="47"/>
      <c r="F75" s="47"/>
      <c r="G75" s="47"/>
      <c r="H75" s="47"/>
    </row>
    <row r="76" spans="3:8">
      <c r="C76" s="42" t="s">
        <v>27</v>
      </c>
      <c r="D76" s="52">
        <f>D67-D74</f>
        <v>54860.878298500043</v>
      </c>
      <c r="E76" s="52">
        <f t="shared" ref="E76:G76" si="21">E67-E74</f>
        <v>54860.878298500043</v>
      </c>
      <c r="F76" s="52">
        <f t="shared" si="21"/>
        <v>54860.878298500043</v>
      </c>
      <c r="G76" s="52">
        <f t="shared" si="21"/>
        <v>-76320.525617900043</v>
      </c>
      <c r="H76" s="40">
        <f>'Cash Flow Analysis'!F24</f>
        <v>88262.109277600073</v>
      </c>
    </row>
    <row r="77" spans="3:8">
      <c r="C77" s="42" t="s">
        <v>6</v>
      </c>
      <c r="D77" s="52">
        <f>I50+D76</f>
        <v>251899.40491450002</v>
      </c>
      <c r="E77" s="52">
        <f>D77+E76</f>
        <v>306760.28321300005</v>
      </c>
      <c r="F77" s="52">
        <f t="shared" ref="F77:G77" si="22">E77+F76</f>
        <v>361621.16151150007</v>
      </c>
      <c r="G77" s="52">
        <f t="shared" si="22"/>
        <v>285300.63589360006</v>
      </c>
      <c r="H77" s="40">
        <f>'Cash Flow Analysis'!F25</f>
        <v>285300.63589360006</v>
      </c>
    </row>
    <row r="82" spans="3:8">
      <c r="C82" s="7" t="s">
        <v>66</v>
      </c>
      <c r="D82" s="7"/>
      <c r="E82" s="7"/>
      <c r="F82" s="7"/>
      <c r="G82" s="7"/>
      <c r="H82" s="7"/>
    </row>
    <row r="83" spans="3:8">
      <c r="C83" s="29" t="s">
        <v>74</v>
      </c>
      <c r="D83" s="23">
        <v>1</v>
      </c>
      <c r="E83" s="23">
        <v>2</v>
      </c>
      <c r="F83" s="23">
        <v>3</v>
      </c>
      <c r="G83" s="23">
        <v>4</v>
      </c>
      <c r="H83" s="23" t="s">
        <v>4</v>
      </c>
    </row>
    <row r="84" spans="3:8">
      <c r="C84" s="41" t="s">
        <v>67</v>
      </c>
      <c r="D84" s="48">
        <f>'Expanded Profit and Loss'!C114+'Expanded Profit and Loss'!C113</f>
        <v>65889.472815850037</v>
      </c>
      <c r="E84" s="48">
        <f>'Expanded Profit and Loss'!D114+'Expanded Profit and Loss'!D113</f>
        <v>65889.472815850037</v>
      </c>
      <c r="F84" s="48">
        <f>'Expanded Profit and Loss'!E114+'Expanded Profit and Loss'!E113</f>
        <v>65889.472815850037</v>
      </c>
      <c r="G84" s="48">
        <f>'Expanded Profit and Loss'!F114+'Expanded Profit and Loss'!F113</f>
        <v>65889.472815850037</v>
      </c>
      <c r="H84" s="27">
        <f>'Cash Flow Analysis'!G6</f>
        <v>263557.89126340015</v>
      </c>
    </row>
    <row r="85" spans="3:8">
      <c r="C85" s="30"/>
      <c r="D85" s="30"/>
      <c r="E85" s="30"/>
      <c r="F85" s="30"/>
      <c r="G85" s="30"/>
      <c r="H85" s="30"/>
    </row>
    <row r="86" spans="3:8">
      <c r="C86" s="35" t="s">
        <v>19</v>
      </c>
      <c r="D86" s="35"/>
      <c r="E86" s="35"/>
      <c r="F86" s="35"/>
      <c r="G86" s="35"/>
      <c r="H86" s="35"/>
    </row>
    <row r="87" spans="3:8">
      <c r="C87" s="12" t="s">
        <v>20</v>
      </c>
      <c r="D87" s="49">
        <f>H87</f>
        <v>0</v>
      </c>
      <c r="E87" s="49">
        <v>0</v>
      </c>
      <c r="F87" s="49">
        <v>0</v>
      </c>
      <c r="G87" s="49">
        <v>0</v>
      </c>
      <c r="H87" s="13">
        <f>'Cash Flow Analysis'!G9</f>
        <v>0</v>
      </c>
    </row>
    <row r="88" spans="3:8">
      <c r="C88" s="31" t="s">
        <v>21</v>
      </c>
      <c r="D88" s="50">
        <f>H88</f>
        <v>0</v>
      </c>
      <c r="E88" s="50">
        <v>0</v>
      </c>
      <c r="F88" s="50">
        <v>0</v>
      </c>
      <c r="G88" s="50">
        <v>0</v>
      </c>
      <c r="H88" s="32">
        <f>'Cash Flow Analysis'!G10</f>
        <v>0</v>
      </c>
    </row>
    <row r="89" spans="3:8">
      <c r="C89" s="12" t="s">
        <v>22</v>
      </c>
      <c r="D89" s="49">
        <f>$H$89/4</f>
        <v>686.6640000000001</v>
      </c>
      <c r="E89" s="49">
        <f>$H$89/4</f>
        <v>686.6640000000001</v>
      </c>
      <c r="F89" s="49">
        <f>$H$89/4</f>
        <v>686.6640000000001</v>
      </c>
      <c r="G89" s="49">
        <f>$H$89/4</f>
        <v>686.6640000000001</v>
      </c>
      <c r="H89" s="13">
        <f>'Cash Flow Analysis'!G12</f>
        <v>2746.6560000000004</v>
      </c>
    </row>
    <row r="90" spans="3:8">
      <c r="C90" s="37" t="s">
        <v>23</v>
      </c>
      <c r="D90" s="51">
        <f>SUM(D87:D89)</f>
        <v>686.6640000000001</v>
      </c>
      <c r="E90" s="51">
        <f t="shared" ref="E90:G90" si="23">SUM(E87:E89)</f>
        <v>686.6640000000001</v>
      </c>
      <c r="F90" s="51">
        <f t="shared" si="23"/>
        <v>686.6640000000001</v>
      </c>
      <c r="G90" s="51">
        <f t="shared" si="23"/>
        <v>686.6640000000001</v>
      </c>
      <c r="H90" s="34">
        <f>'Cash Flow Analysis'!G12</f>
        <v>2746.6560000000004</v>
      </c>
    </row>
    <row r="91" spans="3:8">
      <c r="C91" s="30"/>
      <c r="D91" s="30"/>
      <c r="E91" s="30"/>
      <c r="F91" s="30"/>
      <c r="G91" s="30"/>
      <c r="H91" s="30"/>
    </row>
    <row r="92" spans="3:8">
      <c r="C92" s="30"/>
      <c r="D92" s="30"/>
      <c r="E92" s="30"/>
      <c r="F92" s="30"/>
      <c r="G92" s="30"/>
      <c r="H92" s="30"/>
    </row>
    <row r="93" spans="3:8">
      <c r="C93" s="41" t="s">
        <v>18</v>
      </c>
      <c r="D93" s="48">
        <f>D90+D84</f>
        <v>66576.136815850041</v>
      </c>
      <c r="E93" s="48">
        <f t="shared" ref="E93:G93" si="24">E90+E84</f>
        <v>66576.136815850041</v>
      </c>
      <c r="F93" s="48">
        <f t="shared" si="24"/>
        <v>66576.136815850041</v>
      </c>
      <c r="G93" s="48">
        <f t="shared" si="24"/>
        <v>66576.136815850041</v>
      </c>
      <c r="H93" s="27">
        <f>'Cash Flow Analysis'!G15</f>
        <v>266304.54726340016</v>
      </c>
    </row>
    <row r="94" spans="3:8">
      <c r="C94" s="30"/>
      <c r="D94" s="30"/>
      <c r="E94" s="30"/>
      <c r="F94" s="30"/>
      <c r="G94" s="30"/>
      <c r="H94" s="30"/>
    </row>
    <row r="95" spans="3:8">
      <c r="C95" s="30" t="s">
        <v>24</v>
      </c>
      <c r="D95" s="30"/>
      <c r="E95" s="30"/>
      <c r="F95" s="30"/>
      <c r="G95" s="30"/>
      <c r="H95" s="30"/>
    </row>
    <row r="96" spans="3:8">
      <c r="C96" s="31" t="s">
        <v>68</v>
      </c>
      <c r="D96" s="50">
        <f>SUM('Loan Amortization Table'!C38:C40)</f>
        <v>0</v>
      </c>
      <c r="E96" s="50">
        <f>SUM('Loan Amortization Table'!C41:C43)</f>
        <v>0</v>
      </c>
      <c r="F96" s="50">
        <f>SUM('Loan Amortization Table'!C44:C46)</f>
        <v>0</v>
      </c>
      <c r="G96" s="50">
        <f>SUM('Loan Amortization Table'!C47:C49)</f>
        <v>0</v>
      </c>
      <c r="H96" s="32">
        <f>'Cash Flow Analysis'!G18</f>
        <v>0</v>
      </c>
    </row>
    <row r="97" spans="3:8">
      <c r="C97" s="12" t="s">
        <v>25</v>
      </c>
      <c r="D97" s="49">
        <f>$H$97/4</f>
        <v>480.66480000000001</v>
      </c>
      <c r="E97" s="49">
        <f t="shared" ref="E97:G97" si="25">$H$97/4</f>
        <v>480.66480000000001</v>
      </c>
      <c r="F97" s="49">
        <f t="shared" si="25"/>
        <v>480.66480000000001</v>
      </c>
      <c r="G97" s="49">
        <f t="shared" si="25"/>
        <v>480.66480000000001</v>
      </c>
      <c r="H97" s="13">
        <f>'Cash Flow Analysis'!G19</f>
        <v>1922.6592000000001</v>
      </c>
    </row>
    <row r="98" spans="3:8">
      <c r="C98" s="31" t="s">
        <v>33</v>
      </c>
      <c r="D98" s="50">
        <f>H98</f>
        <v>0</v>
      </c>
      <c r="E98" s="50">
        <v>0</v>
      </c>
      <c r="F98" s="50">
        <v>0</v>
      </c>
      <c r="G98" s="50">
        <v>0</v>
      </c>
      <c r="H98" s="32">
        <f>'Cash Flow Analysis'!G20</f>
        <v>0</v>
      </c>
    </row>
    <row r="99" spans="3:8">
      <c r="C99" s="12" t="s">
        <v>32</v>
      </c>
      <c r="D99" s="49">
        <v>0</v>
      </c>
      <c r="E99" s="49">
        <v>0</v>
      </c>
      <c r="F99" s="49">
        <v>0</v>
      </c>
      <c r="G99" s="49">
        <f>H99</f>
        <v>158134.73475804008</v>
      </c>
      <c r="H99" s="13">
        <f>'Cash Flow Analysis'!G21</f>
        <v>158134.73475804008</v>
      </c>
    </row>
    <row r="100" spans="3:8">
      <c r="C100" s="37" t="s">
        <v>26</v>
      </c>
      <c r="D100" s="51">
        <f>SUM(D96:D99)</f>
        <v>480.66480000000001</v>
      </c>
      <c r="E100" s="51">
        <f t="shared" ref="E100:G100" si="26">SUM(E96:E99)</f>
        <v>480.66480000000001</v>
      </c>
      <c r="F100" s="51">
        <f t="shared" si="26"/>
        <v>480.66480000000001</v>
      </c>
      <c r="G100" s="51">
        <f t="shared" si="26"/>
        <v>158615.39955804008</v>
      </c>
      <c r="H100" s="34">
        <f>'Cash Flow Analysis'!G22</f>
        <v>160057.39395804008</v>
      </c>
    </row>
    <row r="101" spans="3:8">
      <c r="C101" s="30"/>
      <c r="D101" s="30"/>
      <c r="E101" s="30"/>
      <c r="F101" s="30"/>
      <c r="G101" s="30"/>
      <c r="H101" s="30"/>
    </row>
    <row r="102" spans="3:8">
      <c r="C102" s="42" t="s">
        <v>27</v>
      </c>
      <c r="D102" s="52">
        <f>D93-D100</f>
        <v>66095.472015850042</v>
      </c>
      <c r="E102" s="52">
        <f t="shared" ref="E102:G102" si="27">E93-E100</f>
        <v>66095.472015850042</v>
      </c>
      <c r="F102" s="52">
        <f t="shared" si="27"/>
        <v>66095.472015850042</v>
      </c>
      <c r="G102" s="52">
        <f t="shared" si="27"/>
        <v>-92039.26274219004</v>
      </c>
      <c r="H102" s="40">
        <f>'Cash Flow Analysis'!G24</f>
        <v>106247.15330536009</v>
      </c>
    </row>
    <row r="103" spans="3:8">
      <c r="C103" s="42" t="s">
        <v>6</v>
      </c>
      <c r="D103" s="52">
        <f>G77+D102</f>
        <v>351396.10790945007</v>
      </c>
      <c r="E103" s="52">
        <f>D103+E102</f>
        <v>417491.57992530009</v>
      </c>
      <c r="F103" s="52">
        <f t="shared" ref="F103:G103" si="28">E103+F102</f>
        <v>483587.0519411501</v>
      </c>
      <c r="G103" s="52">
        <f t="shared" si="28"/>
        <v>391547.78919896006</v>
      </c>
      <c r="H103" s="40">
        <f>'Cash Flow Analysis'!G25</f>
        <v>391547.78919896018</v>
      </c>
    </row>
    <row r="106" spans="3:8">
      <c r="C106" s="112"/>
      <c r="D106" s="112"/>
      <c r="E106" s="112"/>
      <c r="F106" s="112"/>
      <c r="G106" s="112"/>
      <c r="H106" s="112"/>
    </row>
    <row r="107" spans="3:8">
      <c r="D107" s="119"/>
      <c r="E107" s="119"/>
      <c r="F107" s="119"/>
      <c r="G107" s="119"/>
      <c r="H107" s="119"/>
    </row>
    <row r="108" spans="3:8">
      <c r="C108" s="123"/>
      <c r="D108" s="122"/>
      <c r="E108" s="122"/>
      <c r="F108" s="122"/>
      <c r="G108" s="122"/>
      <c r="H108" s="122"/>
    </row>
    <row r="110" spans="3:8">
      <c r="C110" s="123"/>
      <c r="D110" s="123"/>
      <c r="E110" s="123"/>
      <c r="F110" s="123"/>
      <c r="G110" s="123"/>
      <c r="H110" s="123"/>
    </row>
    <row r="111" spans="3:8">
      <c r="D111" s="1"/>
      <c r="E111" s="1"/>
      <c r="F111" s="1"/>
      <c r="G111" s="1"/>
      <c r="H111" s="1"/>
    </row>
    <row r="112" spans="3:8">
      <c r="D112" s="1"/>
      <c r="E112" s="1"/>
      <c r="F112" s="1"/>
      <c r="G112" s="1"/>
      <c r="H112" s="1"/>
    </row>
    <row r="113" spans="3:10">
      <c r="D113" s="1"/>
      <c r="E113" s="1"/>
      <c r="F113" s="1"/>
      <c r="G113" s="1"/>
      <c r="H113" s="1"/>
    </row>
    <row r="114" spans="3:10">
      <c r="C114" s="123"/>
      <c r="D114" s="122"/>
      <c r="E114" s="122"/>
      <c r="F114" s="122"/>
      <c r="G114" s="122"/>
      <c r="H114" s="122"/>
    </row>
    <row r="117" spans="3:10">
      <c r="C117" s="123"/>
      <c r="D117" s="122"/>
      <c r="E117" s="122"/>
      <c r="F117" s="122"/>
      <c r="G117" s="122"/>
      <c r="H117" s="122"/>
    </row>
    <row r="120" spans="3:10">
      <c r="D120" s="1"/>
      <c r="E120" s="1"/>
      <c r="F120" s="1"/>
      <c r="G120" s="1"/>
      <c r="H120" s="1"/>
    </row>
    <row r="121" spans="3:10">
      <c r="D121" s="1"/>
      <c r="E121" s="1"/>
      <c r="F121" s="1"/>
      <c r="G121" s="1"/>
      <c r="H121" s="1"/>
    </row>
    <row r="122" spans="3:10">
      <c r="D122" s="1"/>
      <c r="E122" s="1"/>
      <c r="F122" s="1"/>
      <c r="G122" s="1"/>
      <c r="H122" s="1"/>
    </row>
    <row r="123" spans="3:10">
      <c r="D123" s="1"/>
      <c r="E123" s="1"/>
      <c r="F123" s="1"/>
      <c r="G123" s="1"/>
      <c r="H123" s="1"/>
    </row>
    <row r="124" spans="3:10">
      <c r="C124" s="123"/>
      <c r="D124" s="122"/>
      <c r="E124" s="122"/>
      <c r="F124" s="122"/>
      <c r="G124" s="122"/>
      <c r="H124" s="122"/>
    </row>
    <row r="126" spans="3:10">
      <c r="C126" s="123"/>
      <c r="D126" s="122"/>
      <c r="E126" s="122"/>
      <c r="F126" s="122"/>
      <c r="G126" s="122"/>
      <c r="H126" s="122"/>
    </row>
    <row r="127" spans="3:10">
      <c r="C127" s="123"/>
      <c r="D127" s="122"/>
      <c r="E127" s="122"/>
      <c r="F127" s="122"/>
      <c r="G127" s="122"/>
      <c r="H127" s="122"/>
    </row>
    <row r="128" spans="3:10">
      <c r="J128" s="1"/>
    </row>
    <row r="130" spans="3:8">
      <c r="C130" s="112"/>
      <c r="D130" s="112"/>
      <c r="E130" s="112"/>
      <c r="F130" s="112"/>
      <c r="G130" s="112"/>
      <c r="H130" s="112"/>
    </row>
    <row r="131" spans="3:8">
      <c r="D131" s="119"/>
      <c r="E131" s="119"/>
      <c r="F131" s="119"/>
      <c r="G131" s="119"/>
      <c r="H131" s="119"/>
    </row>
    <row r="132" spans="3:8">
      <c r="C132" s="123"/>
      <c r="D132" s="122"/>
      <c r="E132" s="122"/>
      <c r="F132" s="122"/>
      <c r="G132" s="122"/>
      <c r="H132" s="122"/>
    </row>
    <row r="134" spans="3:8">
      <c r="C134" s="123"/>
      <c r="D134" s="123"/>
      <c r="E134" s="123"/>
      <c r="F134" s="123"/>
      <c r="G134" s="123"/>
      <c r="H134" s="123"/>
    </row>
    <row r="135" spans="3:8">
      <c r="D135" s="1"/>
      <c r="E135" s="1"/>
      <c r="F135" s="1"/>
      <c r="G135" s="1"/>
      <c r="H135" s="1"/>
    </row>
    <row r="136" spans="3:8">
      <c r="D136" s="1"/>
      <c r="E136" s="1"/>
      <c r="F136" s="1"/>
      <c r="G136" s="1"/>
      <c r="H136" s="1"/>
    </row>
    <row r="137" spans="3:8">
      <c r="D137" s="1"/>
      <c r="E137" s="1"/>
      <c r="F137" s="1"/>
      <c r="G137" s="1"/>
      <c r="H137" s="1"/>
    </row>
    <row r="138" spans="3:8">
      <c r="C138" s="123"/>
      <c r="D138" s="122"/>
      <c r="E138" s="122"/>
      <c r="F138" s="122"/>
      <c r="G138" s="122"/>
      <c r="H138" s="122"/>
    </row>
    <row r="141" spans="3:8">
      <c r="C141" s="123"/>
      <c r="D141" s="122"/>
      <c r="E141" s="122"/>
      <c r="F141" s="122"/>
      <c r="G141" s="122"/>
      <c r="H141" s="122"/>
    </row>
    <row r="144" spans="3:8">
      <c r="D144" s="1"/>
      <c r="E144" s="1"/>
      <c r="F144" s="1"/>
      <c r="G144" s="1"/>
      <c r="H144" s="1"/>
    </row>
    <row r="145" spans="3:8">
      <c r="D145" s="1"/>
      <c r="E145" s="1"/>
      <c r="F145" s="1"/>
      <c r="G145" s="1"/>
      <c r="H145" s="1"/>
    </row>
    <row r="146" spans="3:8">
      <c r="D146" s="1"/>
      <c r="E146" s="1"/>
      <c r="F146" s="1"/>
      <c r="G146" s="1"/>
      <c r="H146" s="1"/>
    </row>
    <row r="147" spans="3:8">
      <c r="D147" s="1"/>
      <c r="E147" s="1"/>
      <c r="F147" s="1"/>
      <c r="G147" s="1"/>
      <c r="H147" s="1"/>
    </row>
    <row r="148" spans="3:8">
      <c r="C148" s="123"/>
      <c r="D148" s="122"/>
      <c r="E148" s="122"/>
      <c r="F148" s="122"/>
      <c r="G148" s="122"/>
      <c r="H148" s="122"/>
    </row>
    <row r="150" spans="3:8">
      <c r="C150" s="123"/>
      <c r="D150" s="122"/>
      <c r="E150" s="122"/>
      <c r="F150" s="122"/>
      <c r="G150" s="122"/>
      <c r="H150" s="122"/>
    </row>
    <row r="151" spans="3:8">
      <c r="C151" s="123"/>
      <c r="D151" s="122"/>
      <c r="E151" s="122"/>
      <c r="F151" s="122"/>
      <c r="G151" s="122"/>
      <c r="H151" s="12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Inputs</vt:lpstr>
      <vt:lpstr>Personnel - Editable</vt:lpstr>
      <vt:lpstr>Revenue Overview</vt:lpstr>
      <vt:lpstr>Use of Funds</vt:lpstr>
      <vt:lpstr>Profit and Loss Statement</vt:lpstr>
      <vt:lpstr>Cash Flow Analysis</vt:lpstr>
      <vt:lpstr>Balance Sheet</vt:lpstr>
      <vt:lpstr>Expanded Profit and Loss</vt:lpstr>
      <vt:lpstr> Expanded Cash Flow Analysis</vt:lpstr>
      <vt:lpstr>Loan Amortization Table</vt:lpstr>
      <vt:lpstr>Tax Assumptions </vt:lpstr>
      <vt:lpstr>Breakeven Analysis</vt:lpstr>
      <vt:lpstr>Business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 Deutsch</cp:lastModifiedBy>
  <dcterms:created xsi:type="dcterms:W3CDTF">2023-03-09T18:24:03Z</dcterms:created>
  <dcterms:modified xsi:type="dcterms:W3CDTF">2025-10-02T20:04:56Z</dcterms:modified>
</cp:coreProperties>
</file>